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85" windowWidth="14805" windowHeight="7830"/>
  </bookViews>
  <sheets>
    <sheet name="01 Δpv turbulent glatt 1" sheetId="4" r:id="rId1"/>
    <sheet name="02 Δpv turbulent glatt 2" sheetId="7" r:id="rId2"/>
    <sheet name="03 Δpv Paech" sheetId="5" r:id="rId3"/>
    <sheet name="04 Zeta-Werte" sheetId="3" r:id="rId4"/>
    <sheet name="05 Δpv Wasser" sheetId="8" r:id="rId5"/>
    <sheet name="06 Δpv Wasser komplett" sheetId="13" r:id="rId6"/>
    <sheet name="07 Massen Innenwand" sheetId="14" r:id="rId7"/>
    <sheet name="08 Rohrleitungen" sheetId="9" r:id="rId8"/>
  </sheets>
  <calcPr calcId="145621"/>
</workbook>
</file>

<file path=xl/calcChain.xml><?xml version="1.0" encoding="utf-8"?>
<calcChain xmlns="http://schemas.openxmlformats.org/spreadsheetml/2006/main">
  <c r="D7" i="14" l="1"/>
  <c r="F7" i="14" s="1"/>
  <c r="D6" i="14"/>
  <c r="F6" i="14" s="1"/>
  <c r="F4" i="14"/>
  <c r="F5" i="14"/>
  <c r="F8" i="14"/>
  <c r="F3" i="14"/>
  <c r="F9" i="14" l="1"/>
  <c r="F10" i="14" s="1"/>
  <c r="F11" i="14" s="1"/>
  <c r="F60" i="13"/>
  <c r="E60" i="13"/>
  <c r="D60" i="13"/>
  <c r="C60" i="13"/>
  <c r="B60" i="13"/>
  <c r="F46" i="13"/>
  <c r="E46" i="13"/>
  <c r="D46" i="13"/>
  <c r="C46" i="13"/>
  <c r="B46" i="13"/>
  <c r="F43" i="13"/>
  <c r="E43" i="13"/>
  <c r="D43" i="13"/>
  <c r="C43" i="13"/>
  <c r="B43" i="13"/>
  <c r="F40" i="13"/>
  <c r="E40" i="13"/>
  <c r="D40" i="13"/>
  <c r="C40" i="13"/>
  <c r="B40" i="13"/>
  <c r="F37" i="13"/>
  <c r="E37" i="13"/>
  <c r="D37" i="13"/>
  <c r="C37" i="13"/>
  <c r="B37" i="13"/>
  <c r="F34" i="13"/>
  <c r="E34" i="13"/>
  <c r="D34" i="13"/>
  <c r="C34" i="13"/>
  <c r="B34" i="13"/>
  <c r="F31" i="13"/>
  <c r="E31" i="13"/>
  <c r="D31" i="13"/>
  <c r="C31" i="13"/>
  <c r="B31" i="13"/>
  <c r="F28" i="13"/>
  <c r="E28" i="13"/>
  <c r="D28" i="13"/>
  <c r="C28" i="13"/>
  <c r="B28" i="13"/>
  <c r="F25" i="13"/>
  <c r="E25" i="13"/>
  <c r="D25" i="13"/>
  <c r="C25" i="13"/>
  <c r="B25" i="13"/>
  <c r="F22" i="13"/>
  <c r="E22" i="13"/>
  <c r="D22" i="13"/>
  <c r="C22" i="13"/>
  <c r="B22" i="13"/>
  <c r="F19" i="13"/>
  <c r="E19" i="13"/>
  <c r="D19" i="13"/>
  <c r="C19" i="13"/>
  <c r="B19" i="13"/>
  <c r="F16" i="13"/>
  <c r="E16" i="13"/>
  <c r="D16" i="13"/>
  <c r="C16" i="13"/>
  <c r="B16" i="13"/>
  <c r="F13" i="13"/>
  <c r="E13" i="13"/>
  <c r="D13" i="13"/>
  <c r="C13" i="13"/>
  <c r="B13" i="13"/>
  <c r="F5" i="13"/>
  <c r="E5" i="13"/>
  <c r="D5" i="13"/>
  <c r="C5" i="13"/>
  <c r="B5" i="13"/>
  <c r="C50" i="13" l="1"/>
  <c r="C63" i="13" s="1"/>
  <c r="D50" i="13"/>
  <c r="D62" i="13" s="1"/>
  <c r="C61" i="13"/>
  <c r="E50" i="13"/>
  <c r="E63" i="13" s="1"/>
  <c r="B62" i="13"/>
  <c r="B50" i="13"/>
  <c r="B61" i="13" s="1"/>
  <c r="F50" i="13"/>
  <c r="F63" i="13" s="1"/>
  <c r="D61" i="13"/>
  <c r="D63" i="13"/>
  <c r="E61" i="13"/>
  <c r="F61" i="13" l="1"/>
  <c r="C62" i="13"/>
  <c r="F62" i="13"/>
  <c r="B63" i="13"/>
  <c r="E62" i="13"/>
  <c r="G5" i="8"/>
  <c r="G13" i="8"/>
  <c r="G16" i="8"/>
  <c r="G19" i="8"/>
  <c r="G22" i="8"/>
  <c r="G25" i="8"/>
  <c r="G28" i="8"/>
  <c r="G31" i="8"/>
  <c r="G34" i="8"/>
  <c r="G37" i="8"/>
  <c r="G40" i="8"/>
  <c r="G43" i="8"/>
  <c r="G46" i="8"/>
  <c r="G60" i="8"/>
  <c r="F46" i="8"/>
  <c r="E46" i="8"/>
  <c r="D46" i="8"/>
  <c r="C46" i="8"/>
  <c r="B46" i="8"/>
  <c r="F37" i="8"/>
  <c r="E37" i="8"/>
  <c r="D37" i="8"/>
  <c r="C37" i="8"/>
  <c r="B37" i="8"/>
  <c r="G50" i="8" l="1"/>
  <c r="G62" i="8" s="1"/>
  <c r="F34" i="8"/>
  <c r="E34" i="8"/>
  <c r="D34" i="8"/>
  <c r="C34" i="8"/>
  <c r="B34" i="8"/>
  <c r="G61" i="8" l="1"/>
  <c r="G63" i="8"/>
  <c r="F40" i="8"/>
  <c r="E40" i="8"/>
  <c r="D40" i="8"/>
  <c r="C40" i="8"/>
  <c r="B40" i="8"/>
  <c r="C60" i="8"/>
  <c r="D60" i="8"/>
  <c r="E60" i="8"/>
  <c r="F60" i="8"/>
  <c r="B60" i="8"/>
  <c r="F31" i="8" l="1"/>
  <c r="E31" i="8"/>
  <c r="D31" i="8"/>
  <c r="C31" i="8"/>
  <c r="B31" i="8"/>
  <c r="F28" i="8"/>
  <c r="E28" i="8"/>
  <c r="D28" i="8"/>
  <c r="C28" i="8"/>
  <c r="B28" i="8"/>
  <c r="C13" i="8"/>
  <c r="E22" i="8"/>
  <c r="D13" i="8"/>
  <c r="E13" i="8"/>
  <c r="F13" i="8"/>
  <c r="D43" i="8"/>
  <c r="E43" i="8"/>
  <c r="F43" i="8"/>
  <c r="D16" i="8"/>
  <c r="E16" i="8"/>
  <c r="F16" i="8"/>
  <c r="D19" i="8"/>
  <c r="E19" i="8"/>
  <c r="F19" i="8"/>
  <c r="D22" i="8"/>
  <c r="F22" i="8"/>
  <c r="D25" i="8"/>
  <c r="E25" i="8"/>
  <c r="F25" i="8"/>
  <c r="C25" i="8"/>
  <c r="C22" i="8"/>
  <c r="C19" i="8"/>
  <c r="C16" i="8"/>
  <c r="C43" i="8"/>
  <c r="B25" i="8"/>
  <c r="B22" i="8"/>
  <c r="B19" i="8"/>
  <c r="B16" i="8"/>
  <c r="B43" i="8"/>
  <c r="B13" i="8"/>
  <c r="F5" i="8"/>
  <c r="E5" i="8"/>
  <c r="D5" i="8"/>
  <c r="C5" i="8"/>
  <c r="B5" i="8"/>
  <c r="D50" i="8" l="1"/>
  <c r="D61" i="8" s="1"/>
  <c r="B50" i="8"/>
  <c r="C50" i="8"/>
  <c r="E50" i="8"/>
  <c r="E62" i="8" s="1"/>
  <c r="F50" i="8"/>
  <c r="F62" i="8" s="1"/>
  <c r="D45" i="7"/>
  <c r="D44" i="7"/>
  <c r="D43" i="7"/>
  <c r="D42" i="7"/>
  <c r="D41" i="7"/>
  <c r="D40" i="7"/>
  <c r="E23" i="7"/>
  <c r="E22" i="7"/>
  <c r="E21" i="7"/>
  <c r="E20" i="7"/>
  <c r="E19" i="7"/>
  <c r="F8" i="7"/>
  <c r="F10" i="7" s="1"/>
  <c r="D63" i="8" l="1"/>
  <c r="C63" i="8"/>
  <c r="C61" i="8"/>
  <c r="C62" i="8"/>
  <c r="B62" i="8"/>
  <c r="B61" i="8"/>
  <c r="B63" i="8"/>
  <c r="F63" i="8"/>
  <c r="F61" i="8"/>
  <c r="E63" i="8"/>
  <c r="E61" i="8"/>
  <c r="D62" i="8"/>
  <c r="C34" i="7"/>
  <c r="B37" i="7" s="1"/>
  <c r="F9" i="7"/>
  <c r="F11" i="7" s="1"/>
  <c r="D46" i="5"/>
  <c r="D45" i="5"/>
  <c r="D44" i="5"/>
  <c r="D43" i="5"/>
  <c r="D42" i="5"/>
  <c r="D41" i="5"/>
  <c r="E23" i="5"/>
  <c r="E22" i="5"/>
  <c r="E21" i="5"/>
  <c r="E20" i="5"/>
  <c r="E19" i="5"/>
  <c r="F8" i="5"/>
  <c r="F9" i="5" s="1"/>
  <c r="D45" i="4"/>
  <c r="D44" i="4"/>
  <c r="D43" i="4"/>
  <c r="D42" i="4"/>
  <c r="D41" i="4"/>
  <c r="D40" i="4"/>
  <c r="E23" i="4"/>
  <c r="E22" i="4"/>
  <c r="E21" i="4"/>
  <c r="E20" i="4"/>
  <c r="E19" i="4"/>
  <c r="F8" i="4"/>
  <c r="F10" i="4" s="1"/>
  <c r="C34" i="5" l="1"/>
  <c r="B15" i="5"/>
  <c r="B16" i="5" s="1"/>
  <c r="B15" i="7"/>
  <c r="B16" i="7" s="1"/>
  <c r="B47" i="7" s="1"/>
  <c r="B48" i="7" s="1"/>
  <c r="B49" i="7" s="1"/>
  <c r="F10" i="5"/>
  <c r="B38" i="5" s="1"/>
  <c r="C34" i="4"/>
  <c r="B37" i="4" s="1"/>
  <c r="F9" i="4"/>
  <c r="F11" i="4" s="1"/>
  <c r="B15" i="4" s="1"/>
  <c r="B48" i="5" l="1"/>
  <c r="B49" i="5" s="1"/>
  <c r="B50" i="5" s="1"/>
  <c r="B16" i="4"/>
  <c r="B47" i="4" s="1"/>
  <c r="B48" i="4" s="1"/>
  <c r="B49" i="4" s="1"/>
</calcChain>
</file>

<file path=xl/sharedStrings.xml><?xml version="1.0" encoding="utf-8"?>
<sst xmlns="http://schemas.openxmlformats.org/spreadsheetml/2006/main" count="555" uniqueCount="211">
  <si>
    <t>Eingangsgrößen:</t>
  </si>
  <si>
    <t>m³/s</t>
  </si>
  <si>
    <t>Volumenstrom:</t>
  </si>
  <si>
    <t>m</t>
  </si>
  <si>
    <t>Länge des Kanals:</t>
  </si>
  <si>
    <t>k-Wert:</t>
  </si>
  <si>
    <t>Höhe Kanal:</t>
  </si>
  <si>
    <t>Breite Kanal:</t>
  </si>
  <si>
    <t>m²</t>
  </si>
  <si>
    <t>hinterlegt:</t>
  </si>
  <si>
    <t>Dichte:</t>
  </si>
  <si>
    <t>kg/m³</t>
  </si>
  <si>
    <t>kin. Viskosität:</t>
  </si>
  <si>
    <t>m²/s</t>
  </si>
  <si>
    <t>kJ/kg K</t>
  </si>
  <si>
    <t>Luft, 20°C, 1013 hPa</t>
  </si>
  <si>
    <t>m/s</t>
  </si>
  <si>
    <t>h=</t>
  </si>
  <si>
    <t>cp=</t>
  </si>
  <si>
    <t>kJ/ kg</t>
  </si>
  <si>
    <t>Druckverlust ohne Einbauteile:</t>
  </si>
  <si>
    <t>Δp = λ*(l/d)*(ρ/2)*c²</t>
  </si>
  <si>
    <t>λ =</t>
  </si>
  <si>
    <t>Pa</t>
  </si>
  <si>
    <t>[-]</t>
  </si>
  <si>
    <t>Einbauteile:</t>
  </si>
  <si>
    <t>Rohrbogen 1D</t>
  </si>
  <si>
    <t>handelsübliche Verzinkung:</t>
  </si>
  <si>
    <t>0,1…0,16 mm</t>
  </si>
  <si>
    <t>k-Werte:</t>
  </si>
  <si>
    <t>Zeta-Wert</t>
  </si>
  <si>
    <t>Krümmer</t>
  </si>
  <si>
    <t>15°</t>
  </si>
  <si>
    <t>22,5°</t>
  </si>
  <si>
    <t>45°</t>
  </si>
  <si>
    <t>60°</t>
  </si>
  <si>
    <t>90°</t>
  </si>
  <si>
    <t>glatt</t>
  </si>
  <si>
    <t>rauh</t>
  </si>
  <si>
    <t>d</t>
  </si>
  <si>
    <t>2d</t>
  </si>
  <si>
    <t>4d</t>
  </si>
  <si>
    <t>6d</t>
  </si>
  <si>
    <t>10d</t>
  </si>
  <si>
    <t>Segmentkrümmer</t>
  </si>
  <si>
    <t>30°</t>
  </si>
  <si>
    <t>Rundnähte</t>
  </si>
  <si>
    <t>Kniestück</t>
  </si>
  <si>
    <t>WSG</t>
  </si>
  <si>
    <t>Einzeldruckverluste:</t>
  </si>
  <si>
    <t>Gesamtdruckverlust:</t>
  </si>
  <si>
    <t>mbar</t>
  </si>
  <si>
    <t>Anzahl:</t>
  </si>
  <si>
    <t>Zeta:</t>
  </si>
  <si>
    <t>Rohrbogen 2D</t>
  </si>
  <si>
    <t>Rohrbogen 4D</t>
  </si>
  <si>
    <t>Filter</t>
  </si>
  <si>
    <t>Zeta gesamt:</t>
  </si>
  <si>
    <t>=</t>
  </si>
  <si>
    <t>Σζ=</t>
  </si>
  <si>
    <r>
      <t>Δp</t>
    </r>
    <r>
      <rPr>
        <b/>
        <vertAlign val="subscript"/>
        <sz val="11"/>
        <color theme="1"/>
        <rFont val="Calibri"/>
        <family val="2"/>
      </rPr>
      <t>v, Einbau</t>
    </r>
    <r>
      <rPr>
        <b/>
        <sz val="11"/>
        <color theme="1"/>
        <rFont val="Calibri"/>
        <family val="2"/>
      </rPr>
      <t xml:space="preserve"> =</t>
    </r>
  </si>
  <si>
    <r>
      <t>Δp</t>
    </r>
    <r>
      <rPr>
        <b/>
        <vertAlign val="subscript"/>
        <sz val="11"/>
        <color theme="1"/>
        <rFont val="Calibri"/>
        <family val="2"/>
      </rPr>
      <t>v, Kanal</t>
    </r>
    <r>
      <rPr>
        <b/>
        <sz val="11"/>
        <color theme="1"/>
        <rFont val="Calibri"/>
        <family val="2"/>
      </rPr>
      <t xml:space="preserve"> =</t>
    </r>
  </si>
  <si>
    <t>Brandschutzklappe</t>
  </si>
  <si>
    <t>Flexschlauch</t>
  </si>
  <si>
    <t>bar</t>
  </si>
  <si>
    <t>Schalldämpfer</t>
  </si>
  <si>
    <t>Legende:</t>
  </si>
  <si>
    <t>Eingabe</t>
  </si>
  <si>
    <t>wird errechnet</t>
  </si>
  <si>
    <r>
      <t>Δp</t>
    </r>
    <r>
      <rPr>
        <vertAlign val="subscript"/>
        <sz val="11"/>
        <rFont val="Calibri"/>
        <family val="2"/>
      </rPr>
      <t>v, Einbau</t>
    </r>
    <r>
      <rPr>
        <sz val="11"/>
        <rFont val="Calibri"/>
        <family val="2"/>
      </rPr>
      <t xml:space="preserve"> = Σζ*(ρ/2)*c²</t>
    </r>
  </si>
  <si>
    <t>T-Stück D</t>
  </si>
  <si>
    <t>T-Stück Abzweig</t>
  </si>
  <si>
    <t>Luftkühler</t>
  </si>
  <si>
    <t>gesamt:</t>
  </si>
  <si>
    <r>
      <t>Δp</t>
    </r>
    <r>
      <rPr>
        <b/>
        <vertAlign val="subscript"/>
        <sz val="11"/>
        <color theme="1"/>
        <rFont val="Calibri"/>
        <family val="2"/>
      </rPr>
      <t>v, Einzel</t>
    </r>
    <r>
      <rPr>
        <b/>
        <sz val="11"/>
        <color theme="1"/>
        <rFont val="Calibri"/>
        <family val="2"/>
      </rPr>
      <t xml:space="preserve"> *</t>
    </r>
  </si>
  <si>
    <r>
      <t>d</t>
    </r>
    <r>
      <rPr>
        <vertAlign val="subscript"/>
        <sz val="11"/>
        <color theme="1"/>
        <rFont val="Calibri"/>
        <family val="2"/>
        <scheme val="minor"/>
      </rPr>
      <t>hydr.</t>
    </r>
    <r>
      <rPr>
        <sz val="11"/>
        <color theme="1"/>
        <rFont val="Calibri"/>
        <family val="2"/>
        <scheme val="minor"/>
      </rPr>
      <t xml:space="preserve"> (= 4A/U) =</t>
    </r>
  </si>
  <si>
    <t>A =</t>
  </si>
  <si>
    <r>
      <t>c</t>
    </r>
    <r>
      <rPr>
        <vertAlign val="subscript"/>
        <sz val="11"/>
        <color theme="1"/>
        <rFont val="Calibri"/>
        <family val="2"/>
        <scheme val="minor"/>
      </rPr>
      <t>bei A</t>
    </r>
    <r>
      <rPr>
        <sz val="11"/>
        <color theme="1"/>
        <rFont val="Calibri"/>
        <family val="2"/>
        <scheme val="minor"/>
      </rPr>
      <t xml:space="preserve"> = </t>
    </r>
  </si>
  <si>
    <t>Turbine:</t>
  </si>
  <si>
    <r>
      <t>Δp</t>
    </r>
    <r>
      <rPr>
        <b/>
        <vertAlign val="subscript"/>
        <sz val="11"/>
        <rFont val="Calibri"/>
        <family val="2"/>
      </rPr>
      <t>max</t>
    </r>
  </si>
  <si>
    <r>
      <t>Δp</t>
    </r>
    <r>
      <rPr>
        <b/>
        <vertAlign val="subscript"/>
        <sz val="11"/>
        <rFont val="Calibri"/>
        <family val="2"/>
      </rPr>
      <t>Richtwert</t>
    </r>
  </si>
  <si>
    <t>Zuluft:</t>
  </si>
  <si>
    <t>8 mbar</t>
  </si>
  <si>
    <t>3-4 mbar</t>
  </si>
  <si>
    <t>Abgas gesamt:</t>
  </si>
  <si>
    <t>8-9 mbar</t>
  </si>
  <si>
    <t>6 mbar</t>
  </si>
  <si>
    <t>(50 mbar = kaputt; 14 mbar = Leistungseinbußen!)</t>
  </si>
  <si>
    <t>WÜ:</t>
  </si>
  <si>
    <t xml:space="preserve">2-3 mbar </t>
  </si>
  <si>
    <t>(übliche Dimensionierung)</t>
  </si>
  <si>
    <t>Abgaskanal:</t>
  </si>
  <si>
    <t>(anstreben)</t>
  </si>
  <si>
    <t>immer Leistungseinbußen berücksichtigen!</t>
  </si>
  <si>
    <t>Erweiterung</t>
  </si>
  <si>
    <t>Reduzierung</t>
  </si>
  <si>
    <t>R =</t>
  </si>
  <si>
    <t>Pa/m</t>
  </si>
  <si>
    <r>
      <t>R = 5503280000000*(c^1,8067)*(1/(d</t>
    </r>
    <r>
      <rPr>
        <vertAlign val="subscript"/>
        <sz val="11"/>
        <rFont val="Calibri"/>
        <family val="2"/>
      </rPr>
      <t>hydr.</t>
    </r>
    <r>
      <rPr>
        <sz val="11"/>
        <rFont val="Calibri"/>
        <family val="2"/>
      </rPr>
      <t>*1000)^4,82601)</t>
    </r>
  </si>
  <si>
    <t>Hosenstück</t>
  </si>
  <si>
    <r>
      <t>R*l = Δp</t>
    </r>
    <r>
      <rPr>
        <b/>
        <vertAlign val="subscript"/>
        <sz val="11"/>
        <color theme="1"/>
        <rFont val="Calibri"/>
        <family val="2"/>
      </rPr>
      <t>v, Kanal</t>
    </r>
    <r>
      <rPr>
        <b/>
        <sz val="11"/>
        <color theme="1"/>
        <rFont val="Calibri"/>
        <family val="2"/>
      </rPr>
      <t xml:space="preserve"> =</t>
    </r>
  </si>
  <si>
    <t>eigentlich 0 mbar!!!</t>
  </si>
  <si>
    <t>Zutreffend für Luft um 20°C, turbulente Strömung und hydraulisch GLATTE ROHRE, andernfalls Werte rechts ändern!</t>
  </si>
  <si>
    <t>Re*(k/d) =</t>
  </si>
  <si>
    <t>Entscheidung:</t>
  </si>
  <si>
    <t>65…1.300</t>
  </si>
  <si>
    <t>&gt;1.300</t>
  </si>
  <si>
    <t>&lt;65</t>
  </si>
  <si>
    <t>Übergang</t>
  </si>
  <si>
    <t>Luft, 20°C, 1 bar</t>
  </si>
  <si>
    <t>Re=(c*d)/v=</t>
  </si>
  <si>
    <t>Zutreffend für Luft um 20°C, turbulente Strömung, hydraulisch GLATT!!! andernfalls Werte rechts ändern! Formel nach Blasius</t>
  </si>
  <si>
    <t>0,3164*Re^-0,25</t>
  </si>
  <si>
    <t>Zutreffend für Luft um 20°C, turbulente Strömung, hydraulisch GLATT!!! andernfalls Werte rechts ändern! Formel nach Nikuradse</t>
  </si>
  <si>
    <t>0,0032+0,221*Re^-0,237</t>
  </si>
  <si>
    <t>Formel</t>
  </si>
  <si>
    <t>* Werte geschätzt, möglichst genau ermitteln und notfalls korrigieren!</t>
  </si>
  <si>
    <t>Kreislauf</t>
  </si>
  <si>
    <t>λ in [-]</t>
  </si>
  <si>
    <t>k in [m]</t>
  </si>
  <si>
    <t>Länge Rohrleitung in [m]</t>
  </si>
  <si>
    <t>Strömungsgeschwindigkeit c in [m/s]</t>
  </si>
  <si>
    <t>Summe ζ in [-]</t>
  </si>
  <si>
    <t>ζ1 (Bogen)</t>
  </si>
  <si>
    <t>Anzahl</t>
  </si>
  <si>
    <t>Zwischensumme</t>
  </si>
  <si>
    <t>resultierender Druckverlust [Pa]</t>
  </si>
  <si>
    <t>GESAMTDRUCKVERLUST in [Pa]</t>
  </si>
  <si>
    <t>WÜ zum HKV</t>
  </si>
  <si>
    <t>Luftkanäle</t>
  </si>
  <si>
    <t>ζ12 (Rückschlagklappe)</t>
  </si>
  <si>
    <t>DN50</t>
  </si>
  <si>
    <t>DN100</t>
  </si>
  <si>
    <t>DN150</t>
  </si>
  <si>
    <t>ζ13 (Rückflussverhinderer)</t>
  </si>
  <si>
    <t>DN15…20</t>
  </si>
  <si>
    <t>DN25…40</t>
  </si>
  <si>
    <t>ζ2 (T-Stück Abzweig Vereinigung)</t>
  </si>
  <si>
    <t>ζ3 (T-Stück Durchgang Vereinigung)</t>
  </si>
  <si>
    <t>ζ4 (T-Stück Abzweig Trennung)</t>
  </si>
  <si>
    <t>ζ5 (T-Stück Durchgang Trennung)</t>
  </si>
  <si>
    <t>ζ6 (Gegenlauf Trennung)</t>
  </si>
  <si>
    <t>ζ7 (Gegenlauf Vereinigung)</t>
  </si>
  <si>
    <t>ζ8 (Erweiterung)</t>
  </si>
  <si>
    <t>ζ9 (Reduzierung)</t>
  </si>
  <si>
    <t>ζ10 (Kugelhahn)</t>
  </si>
  <si>
    <t>ζ11 (Kompensator)</t>
  </si>
  <si>
    <t>wirksame geodätische Höhe in [m]</t>
  </si>
  <si>
    <t>DN 20</t>
  </si>
  <si>
    <t>DN 40</t>
  </si>
  <si>
    <t>DN 50</t>
  </si>
  <si>
    <t>DN 100</t>
  </si>
  <si>
    <t>DN 150</t>
  </si>
  <si>
    <t>DN 80</t>
  </si>
  <si>
    <t>GESAMTDRUCKVERLUST in [bar]</t>
  </si>
  <si>
    <t>GESAMTDRUCKVERLUST in [mWS]</t>
  </si>
  <si>
    <t>Kühlw. (nur anlagen-variabler Teil)</t>
  </si>
  <si>
    <t>Kühl-wasser</t>
  </si>
  <si>
    <t>Heizwasser (AKM)</t>
  </si>
  <si>
    <r>
      <t>d</t>
    </r>
    <r>
      <rPr>
        <b/>
        <vertAlign val="subscript"/>
        <sz val="8"/>
        <color theme="1"/>
        <rFont val="Calibri"/>
        <family val="2"/>
        <scheme val="minor"/>
      </rPr>
      <t>i</t>
    </r>
    <r>
      <rPr>
        <b/>
        <sz val="8"/>
        <color theme="1"/>
        <rFont val="Calibri"/>
        <family val="2"/>
        <scheme val="minor"/>
      </rPr>
      <t xml:space="preserve"> in [m]</t>
    </r>
  </si>
  <si>
    <r>
      <t>mittlere Dichte ϱ</t>
    </r>
    <r>
      <rPr>
        <b/>
        <vertAlign val="subscript"/>
        <sz val="8"/>
        <color theme="1"/>
        <rFont val="Calibri"/>
        <family val="2"/>
        <scheme val="minor"/>
      </rPr>
      <t>m</t>
    </r>
    <r>
      <rPr>
        <b/>
        <sz val="8"/>
        <color theme="1"/>
        <rFont val="Calibri"/>
        <family val="2"/>
        <scheme val="minor"/>
      </rPr>
      <t xml:space="preserve"> in [kg/m³]</t>
    </r>
  </si>
  <si>
    <r>
      <t>Δp</t>
    </r>
    <r>
      <rPr>
        <b/>
        <vertAlign val="subscript"/>
        <sz val="8"/>
        <color theme="1"/>
        <rFont val="Calibri"/>
        <family val="2"/>
        <scheme val="minor"/>
      </rPr>
      <t>BT,1</t>
    </r>
    <r>
      <rPr>
        <b/>
        <sz val="8"/>
        <color theme="1"/>
        <rFont val="Calibri"/>
        <family val="2"/>
        <scheme val="minor"/>
      </rPr>
      <t xml:space="preserve"> in [Pa] (Abgas-WÜ)</t>
    </r>
  </si>
  <si>
    <r>
      <t>Δp</t>
    </r>
    <r>
      <rPr>
        <b/>
        <vertAlign val="subscript"/>
        <sz val="8"/>
        <color theme="1"/>
        <rFont val="Calibri"/>
        <family val="2"/>
        <scheme val="minor"/>
      </rPr>
      <t>BT,2</t>
    </r>
    <r>
      <rPr>
        <b/>
        <sz val="8"/>
        <color theme="1"/>
        <rFont val="Calibri"/>
        <family val="2"/>
        <scheme val="minor"/>
      </rPr>
      <t xml:space="preserve"> in [Pa] (AKM Desorber)</t>
    </r>
  </si>
  <si>
    <r>
      <t>Δp</t>
    </r>
    <r>
      <rPr>
        <b/>
        <vertAlign val="subscript"/>
        <sz val="8"/>
        <color theme="1"/>
        <rFont val="Calibri"/>
        <family val="2"/>
        <scheme val="minor"/>
      </rPr>
      <t>BT,3</t>
    </r>
    <r>
      <rPr>
        <b/>
        <sz val="8"/>
        <color theme="1"/>
        <rFont val="Calibri"/>
        <family val="2"/>
        <scheme val="minor"/>
      </rPr>
      <t xml:space="preserve"> in [Pa] (WÜ Auskopplung)</t>
    </r>
  </si>
  <si>
    <r>
      <t>Δp</t>
    </r>
    <r>
      <rPr>
        <b/>
        <vertAlign val="subscript"/>
        <sz val="8"/>
        <color theme="1"/>
        <rFont val="Calibri"/>
        <family val="2"/>
        <scheme val="minor"/>
      </rPr>
      <t>BT,4</t>
    </r>
    <r>
      <rPr>
        <b/>
        <sz val="8"/>
        <color theme="1"/>
        <rFont val="Calibri"/>
        <family val="2"/>
        <scheme val="minor"/>
      </rPr>
      <t xml:space="preserve"> in [Pa] (Kühlturm)</t>
    </r>
  </si>
  <si>
    <r>
      <t>Δp</t>
    </r>
    <r>
      <rPr>
        <b/>
        <vertAlign val="subscript"/>
        <sz val="8"/>
        <color theme="1"/>
        <rFont val="Calibri"/>
        <family val="2"/>
        <scheme val="minor"/>
      </rPr>
      <t>BT,5</t>
    </r>
    <r>
      <rPr>
        <b/>
        <sz val="8"/>
        <color theme="1"/>
        <rFont val="Calibri"/>
        <family val="2"/>
        <scheme val="minor"/>
      </rPr>
      <t xml:space="preserve"> in [Pa] (AKM Kühlkreislauf)</t>
    </r>
  </si>
  <si>
    <r>
      <t>Δp</t>
    </r>
    <r>
      <rPr>
        <b/>
        <vertAlign val="subscript"/>
        <sz val="8"/>
        <color theme="1"/>
        <rFont val="Calibri"/>
        <family val="2"/>
        <scheme val="minor"/>
      </rPr>
      <t>BT,6</t>
    </r>
    <r>
      <rPr>
        <b/>
        <sz val="8"/>
        <color theme="1"/>
        <rFont val="Calibri"/>
        <family val="2"/>
        <scheme val="minor"/>
      </rPr>
      <t xml:space="preserve"> in [Pa] (Verlust bis Verteiler)</t>
    </r>
  </si>
  <si>
    <r>
      <t>Δp</t>
    </r>
    <r>
      <rPr>
        <b/>
        <vertAlign val="subscript"/>
        <sz val="8"/>
        <color theme="1"/>
        <rFont val="Calibri"/>
        <family val="2"/>
        <scheme val="minor"/>
      </rPr>
      <t>BT,7</t>
    </r>
    <r>
      <rPr>
        <b/>
        <sz val="8"/>
        <color theme="1"/>
        <rFont val="Calibri"/>
        <family val="2"/>
        <scheme val="minor"/>
      </rPr>
      <t xml:space="preserve"> in [Pa] (Verteilventil)</t>
    </r>
  </si>
  <si>
    <r>
      <t>Δp</t>
    </r>
    <r>
      <rPr>
        <b/>
        <vertAlign val="subscript"/>
        <sz val="8"/>
        <color theme="1"/>
        <rFont val="Calibri"/>
        <family val="2"/>
        <scheme val="minor"/>
      </rPr>
      <t>BT,8</t>
    </r>
    <r>
      <rPr>
        <b/>
        <sz val="8"/>
        <color theme="1"/>
        <rFont val="Calibri"/>
        <family val="2"/>
        <scheme val="minor"/>
      </rPr>
      <t xml:space="preserve"> in [Pa] (Rücklaufanhebung)</t>
    </r>
  </si>
  <si>
    <t>MGT Aus-kopplung</t>
  </si>
  <si>
    <t>MGT norm.</t>
  </si>
  <si>
    <t>Reduzierung/ Erweiterung</t>
  </si>
  <si>
    <t>DN 32/ DN 40</t>
  </si>
  <si>
    <t>Rohrleitung nach DIN EN 10216/ DIN EN 10217</t>
  </si>
  <si>
    <t>DN 100/ DN 50</t>
  </si>
  <si>
    <t>DN 100/ DN 80</t>
  </si>
  <si>
    <t>DN 150/ DN 80</t>
  </si>
  <si>
    <t>DN 150/ DN 100</t>
  </si>
  <si>
    <t>Fittinge/ Formstücke DIN EN 10253</t>
  </si>
  <si>
    <t>Bauteil</t>
  </si>
  <si>
    <t>Hydraulische Weiche</t>
  </si>
  <si>
    <t>3-Wege-Ventil WW inkl. Stellantrieb</t>
  </si>
  <si>
    <t>DN 125/ DN 100</t>
  </si>
  <si>
    <t>DN 100/ DN 65</t>
  </si>
  <si>
    <t>DN 50/ DN 40</t>
  </si>
  <si>
    <t>Länge gesamt in [m]</t>
  </si>
  <si>
    <t>davon Heizung in [m]</t>
  </si>
  <si>
    <t>dafür mehr DN100 für Anschluss RKW</t>
  </si>
  <si>
    <t>davon Kühl-wasser in [m]</t>
  </si>
  <si>
    <t>Pumpe Heizwasser</t>
  </si>
  <si>
    <t>Platten-WÜ Auskopplung</t>
  </si>
  <si>
    <t>Annahme</t>
  </si>
  <si>
    <t>Datenblatt</t>
  </si>
  <si>
    <t>errechnet/ überschlagen</t>
  </si>
  <si>
    <t>Rohrleitung DN 100 inkl. Formteile</t>
  </si>
  <si>
    <t>Pumpe Auskopplung</t>
  </si>
  <si>
    <r>
      <t xml:space="preserve">Anzahl </t>
    </r>
    <r>
      <rPr>
        <sz val="10"/>
        <color theme="1"/>
        <rFont val="Calibri"/>
        <family val="2"/>
        <scheme val="minor"/>
      </rPr>
      <t>(Stückzahl in [-] bzw. Rohr-leitung in [m])</t>
    </r>
  </si>
  <si>
    <r>
      <t xml:space="preserve">Wasserinhalt </t>
    </r>
    <r>
      <rPr>
        <sz val="10"/>
        <color theme="1"/>
        <rFont val="Calibri"/>
        <family val="2"/>
        <scheme val="minor"/>
      </rPr>
      <t>(1l=1kg) in [kg]</t>
    </r>
  </si>
  <si>
    <r>
      <t>Gewicht Lieferung</t>
    </r>
    <r>
      <rPr>
        <sz val="10"/>
        <color theme="1"/>
        <rFont val="Calibri"/>
        <family val="2"/>
        <scheme val="minor"/>
      </rPr>
      <t xml:space="preserve"> in [kg]/ bzw. längen-bezogene Masse nach DIN EN 10220</t>
    </r>
  </si>
  <si>
    <r>
      <t>Gewicht gesamt</t>
    </r>
    <r>
      <rPr>
        <sz val="10"/>
        <color theme="1"/>
        <rFont val="Calibri"/>
        <family val="2"/>
        <scheme val="minor"/>
      </rPr>
      <t xml:space="preserve"> in [kg]</t>
    </r>
  </si>
  <si>
    <t>laut DIN EN 10220</t>
  </si>
  <si>
    <t>mittels Polylinie aus Auto CAD ausgemessen und stark aufgerundet</t>
  </si>
  <si>
    <t>Werte der Planung/ ausgezählte Stückzahl</t>
  </si>
  <si>
    <r>
      <rPr>
        <b/>
        <sz val="10"/>
        <color theme="1"/>
        <rFont val="Calibri"/>
        <family val="2"/>
        <scheme val="minor"/>
      </rPr>
      <t>Zuschlag</t>
    </r>
    <r>
      <rPr>
        <sz val="10"/>
        <color theme="1"/>
        <rFont val="Calibri"/>
        <family val="2"/>
        <scheme val="minor"/>
      </rPr>
      <t xml:space="preserve"> für Armaturen, Einbauteile, Dämmung, Halterungs- und Befestigungskonstruktionen usw.: </t>
    </r>
    <r>
      <rPr>
        <b/>
        <sz val="10"/>
        <color theme="1"/>
        <rFont val="Calibri"/>
        <family val="2"/>
        <scheme val="minor"/>
      </rPr>
      <t>100%</t>
    </r>
  </si>
  <si>
    <t>Summe angesetzt (LV) in [m]</t>
  </si>
  <si>
    <t>Massen Innenwand</t>
  </si>
  <si>
    <t>SUMME MASSEN Innenwand</t>
  </si>
  <si>
    <t>Druckverluste mit Ventilen/ nach Ventilauslegung</t>
  </si>
  <si>
    <t>Druckverluste ohne Ventile/ vor Ventilauslegung</t>
  </si>
  <si>
    <t>05 Δpv Wasser</t>
  </si>
  <si>
    <t>06 Δpv Wasser komplett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</si>
</sst>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,##0.0000"/>
    <numFmt numFmtId="165" formatCode="0.0000"/>
    <numFmt numFmtId="166" formatCode="0.000"/>
    <numFmt numFmtId="167" formatCode="0.000000"/>
    <numFmt numFmtId="168" formatCode="#,##0.0"/>
    <numFmt numFmtId="169" formatCode="#,##0.000"/>
  </numFmts>
  <fonts count="3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b/>
      <vertAlign val="subscript"/>
      <sz val="11"/>
      <color theme="1"/>
      <name val="Calibri"/>
      <family val="2"/>
    </font>
    <font>
      <vertAlign val="subscript"/>
      <sz val="11"/>
      <name val="Calibri"/>
      <family val="2"/>
    </font>
    <font>
      <sz val="1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name val="Calibri"/>
      <family val="2"/>
    </font>
    <font>
      <b/>
      <vertAlign val="subscript"/>
      <sz val="11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</font>
    <font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vertAlign val="subscript"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sz val="8"/>
      <color theme="1"/>
      <name val="Calibri"/>
      <family val="2"/>
    </font>
    <font>
      <b/>
      <sz val="8"/>
      <name val="Calibri"/>
      <family val="2"/>
    </font>
    <font>
      <sz val="8"/>
      <color rgb="FFFF0000"/>
      <name val="Calibri"/>
      <family val="2"/>
      <scheme val="minor"/>
    </font>
    <font>
      <sz val="8"/>
      <color rgb="FFFF0000"/>
      <name val="Calibri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DF42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/>
      <top/>
      <bottom style="double">
        <color theme="1"/>
      </bottom>
      <diagonal/>
    </border>
    <border>
      <left/>
      <right style="medium">
        <color indexed="64"/>
      </right>
      <top/>
      <bottom style="double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499984740745262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6">
    <xf numFmtId="0" fontId="0" fillId="0" borderId="0" xfId="0"/>
    <xf numFmtId="0" fontId="1" fillId="0" borderId="0" xfId="0" applyFont="1"/>
    <xf numFmtId="0" fontId="2" fillId="0" borderId="0" xfId="0" applyFont="1"/>
    <xf numFmtId="165" fontId="0" fillId="0" borderId="0" xfId="0" applyNumberFormat="1"/>
    <xf numFmtId="166" fontId="0" fillId="0" borderId="0" xfId="0" applyNumberFormat="1"/>
    <xf numFmtId="2" fontId="0" fillId="0" borderId="0" xfId="0" applyNumberFormat="1"/>
    <xf numFmtId="0" fontId="3" fillId="0" borderId="0" xfId="0" applyFont="1"/>
    <xf numFmtId="0" fontId="0" fillId="2" borderId="0" xfId="0" applyFill="1"/>
    <xf numFmtId="164" fontId="0" fillId="2" borderId="0" xfId="0" applyNumberFormat="1" applyFill="1"/>
    <xf numFmtId="0" fontId="0" fillId="0" borderId="0" xfId="0" applyBorder="1"/>
    <xf numFmtId="0" fontId="0" fillId="0" borderId="0" xfId="0" applyAlignment="1">
      <alignment horizontal="right"/>
    </xf>
    <xf numFmtId="0" fontId="0" fillId="0" borderId="0" xfId="0" applyFill="1"/>
    <xf numFmtId="0" fontId="3" fillId="0" borderId="0" xfId="0" applyFont="1" applyFill="1"/>
    <xf numFmtId="0" fontId="4" fillId="0" borderId="0" xfId="0" applyFont="1" applyFill="1" applyAlignment="1">
      <alignment horizontal="right"/>
    </xf>
    <xf numFmtId="0" fontId="0" fillId="3" borderId="0" xfId="0" applyFill="1"/>
    <xf numFmtId="0" fontId="0" fillId="4" borderId="0" xfId="0" applyFill="1"/>
    <xf numFmtId="0" fontId="0" fillId="5" borderId="0" xfId="0" applyFill="1" applyBorder="1"/>
    <xf numFmtId="0" fontId="0" fillId="5" borderId="0" xfId="0" applyFill="1"/>
    <xf numFmtId="0" fontId="0" fillId="5" borderId="8" xfId="0" applyFill="1" applyBorder="1"/>
    <xf numFmtId="0" fontId="0" fillId="0" borderId="8" xfId="0" applyFill="1" applyBorder="1"/>
    <xf numFmtId="0" fontId="0" fillId="0" borderId="16" xfId="0" applyFill="1" applyBorder="1"/>
    <xf numFmtId="165" fontId="0" fillId="3" borderId="0" xfId="0" applyNumberFormat="1" applyFill="1"/>
    <xf numFmtId="2" fontId="0" fillId="3" borderId="0" xfId="0" applyNumberFormat="1" applyFill="1"/>
    <xf numFmtId="166" fontId="0" fillId="6" borderId="0" xfId="0" applyNumberFormat="1" applyFill="1"/>
    <xf numFmtId="0" fontId="0" fillId="6" borderId="0" xfId="0" applyFill="1"/>
    <xf numFmtId="0" fontId="3" fillId="6" borderId="1" xfId="0" applyFont="1" applyFill="1" applyBorder="1"/>
    <xf numFmtId="0" fontId="4" fillId="6" borderId="0" xfId="0" applyFont="1" applyFill="1" applyAlignment="1">
      <alignment horizontal="right"/>
    </xf>
    <xf numFmtId="165" fontId="0" fillId="6" borderId="0" xfId="0" applyNumberFormat="1" applyFill="1"/>
    <xf numFmtId="165" fontId="3" fillId="6" borderId="1" xfId="0" applyNumberFormat="1" applyFont="1" applyFill="1" applyBorder="1"/>
    <xf numFmtId="0" fontId="5" fillId="6" borderId="17" xfId="0" applyFont="1" applyFill="1" applyBorder="1" applyAlignment="1">
      <alignment horizontal="right"/>
    </xf>
    <xf numFmtId="0" fontId="0" fillId="3" borderId="16" xfId="0" applyFill="1" applyBorder="1"/>
    <xf numFmtId="0" fontId="0" fillId="6" borderId="9" xfId="0" applyFill="1" applyBorder="1"/>
    <xf numFmtId="0" fontId="1" fillId="4" borderId="0" xfId="0" applyFont="1" applyFill="1"/>
    <xf numFmtId="0" fontId="0" fillId="5" borderId="18" xfId="0" applyFill="1" applyBorder="1"/>
    <xf numFmtId="0" fontId="4" fillId="8" borderId="19" xfId="0" applyFont="1" applyFill="1" applyBorder="1" applyAlignment="1">
      <alignment horizontal="right"/>
    </xf>
    <xf numFmtId="0" fontId="0" fillId="8" borderId="20" xfId="0" applyFill="1" applyBorder="1"/>
    <xf numFmtId="0" fontId="0" fillId="8" borderId="21" xfId="0" applyFill="1" applyBorder="1"/>
    <xf numFmtId="0" fontId="0" fillId="3" borderId="18" xfId="0" applyFill="1" applyBorder="1"/>
    <xf numFmtId="0" fontId="0" fillId="3" borderId="22" xfId="0" applyFill="1" applyBorder="1"/>
    <xf numFmtId="0" fontId="3" fillId="7" borderId="23" xfId="0" applyFont="1" applyFill="1" applyBorder="1"/>
    <xf numFmtId="0" fontId="3" fillId="7" borderId="10" xfId="0" applyFont="1" applyFill="1" applyBorder="1"/>
    <xf numFmtId="0" fontId="5" fillId="7" borderId="24" xfId="0" applyFont="1" applyFill="1" applyBorder="1" applyAlignment="1">
      <alignment horizontal="left"/>
    </xf>
    <xf numFmtId="0" fontId="0" fillId="0" borderId="0" xfId="0" applyFont="1" applyFill="1" applyBorder="1"/>
    <xf numFmtId="0" fontId="0" fillId="0" borderId="0" xfId="0" applyFont="1"/>
    <xf numFmtId="0" fontId="0" fillId="3" borderId="0" xfId="0" applyFill="1" applyBorder="1"/>
    <xf numFmtId="0" fontId="9" fillId="6" borderId="0" xfId="0" applyFont="1" applyFill="1"/>
    <xf numFmtId="0" fontId="3" fillId="9" borderId="11" xfId="0" applyFont="1" applyFill="1" applyBorder="1"/>
    <xf numFmtId="0" fontId="3" fillId="9" borderId="12" xfId="0" applyFont="1" applyFill="1" applyBorder="1"/>
    <xf numFmtId="0" fontId="3" fillId="9" borderId="13" xfId="0" applyFont="1" applyFill="1" applyBorder="1"/>
    <xf numFmtId="0" fontId="3" fillId="9" borderId="14" xfId="0" applyFont="1" applyFill="1" applyBorder="1"/>
    <xf numFmtId="0" fontId="3" fillId="9" borderId="0" xfId="0" applyFont="1" applyFill="1" applyBorder="1"/>
    <xf numFmtId="0" fontId="3" fillId="9" borderId="15" xfId="0" applyFont="1" applyFill="1" applyBorder="1"/>
    <xf numFmtId="0" fontId="3" fillId="9" borderId="25" xfId="0" applyFont="1" applyFill="1" applyBorder="1"/>
    <xf numFmtId="0" fontId="3" fillId="9" borderId="17" xfId="0" applyFont="1" applyFill="1" applyBorder="1"/>
    <xf numFmtId="0" fontId="3" fillId="9" borderId="26" xfId="0" applyFont="1" applyFill="1" applyBorder="1"/>
    <xf numFmtId="0" fontId="0" fillId="0" borderId="0" xfId="0" applyFill="1" applyAlignment="1">
      <alignment horizontal="left"/>
    </xf>
    <xf numFmtId="0" fontId="11" fillId="8" borderId="5" xfId="0" applyFont="1" applyFill="1" applyBorder="1"/>
    <xf numFmtId="0" fontId="0" fillId="10" borderId="7" xfId="0" applyFill="1" applyBorder="1" applyAlignment="1">
      <alignment horizontal="right"/>
    </xf>
    <xf numFmtId="0" fontId="0" fillId="10" borderId="5" xfId="0" applyFill="1" applyBorder="1"/>
    <xf numFmtId="0" fontId="0" fillId="10" borderId="8" xfId="0" applyFill="1" applyBorder="1" applyAlignment="1">
      <alignment horizontal="right"/>
    </xf>
    <xf numFmtId="0" fontId="0" fillId="10" borderId="0" xfId="0" applyFill="1"/>
    <xf numFmtId="0" fontId="0" fillId="2" borderId="0" xfId="0" applyFill="1" applyBorder="1" applyAlignment="1">
      <alignment horizontal="right"/>
    </xf>
    <xf numFmtId="0" fontId="0" fillId="2" borderId="4" xfId="0" applyFill="1" applyBorder="1"/>
    <xf numFmtId="0" fontId="0" fillId="2" borderId="7" xfId="0" applyFill="1" applyBorder="1" applyAlignment="1">
      <alignment horizontal="right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 applyAlignment="1">
      <alignment horizontal="right"/>
    </xf>
    <xf numFmtId="0" fontId="0" fillId="2" borderId="2" xfId="0" applyFill="1" applyBorder="1"/>
    <xf numFmtId="0" fontId="0" fillId="10" borderId="0" xfId="0" applyFill="1" applyAlignment="1">
      <alignment horizontal="right"/>
    </xf>
    <xf numFmtId="0" fontId="3" fillId="4" borderId="0" xfId="0" applyFont="1" applyFill="1"/>
    <xf numFmtId="0" fontId="3" fillId="0" borderId="27" xfId="0" applyFont="1" applyBorder="1"/>
    <xf numFmtId="0" fontId="0" fillId="0" borderId="28" xfId="0" applyBorder="1"/>
    <xf numFmtId="0" fontId="0" fillId="3" borderId="2" xfId="0" applyFill="1" applyBorder="1" applyAlignment="1">
      <alignment horizontal="right"/>
    </xf>
    <xf numFmtId="0" fontId="0" fillId="6" borderId="2" xfId="0" applyFill="1" applyBorder="1" applyAlignment="1">
      <alignment horizontal="right"/>
    </xf>
    <xf numFmtId="0" fontId="3" fillId="4" borderId="27" xfId="0" applyFont="1" applyFill="1" applyBorder="1"/>
    <xf numFmtId="0" fontId="12" fillId="4" borderId="28" xfId="0" applyFont="1" applyFill="1" applyBorder="1" applyAlignment="1"/>
    <xf numFmtId="0" fontId="3" fillId="4" borderId="28" xfId="0" applyFont="1" applyFill="1" applyBorder="1"/>
    <xf numFmtId="0" fontId="3" fillId="2" borderId="2" xfId="0" applyFont="1" applyFill="1" applyBorder="1"/>
    <xf numFmtId="0" fontId="6" fillId="2" borderId="0" xfId="0" applyFont="1" applyFill="1" applyBorder="1" applyAlignment="1"/>
    <xf numFmtId="0" fontId="0" fillId="2" borderId="0" xfId="0" applyFill="1" applyBorder="1"/>
    <xf numFmtId="0" fontId="0" fillId="2" borderId="2" xfId="0" applyFont="1" applyFill="1" applyBorder="1" applyAlignment="1">
      <alignment horizontal="right"/>
    </xf>
    <xf numFmtId="0" fontId="4" fillId="6" borderId="19" xfId="0" applyFont="1" applyFill="1" applyBorder="1" applyAlignment="1">
      <alignment horizontal="right"/>
    </xf>
    <xf numFmtId="0" fontId="0" fillId="6" borderId="21" xfId="0" applyFill="1" applyBorder="1"/>
    <xf numFmtId="0" fontId="11" fillId="6" borderId="5" xfId="0" applyFont="1" applyFill="1" applyBorder="1"/>
    <xf numFmtId="0" fontId="0" fillId="6" borderId="20" xfId="0" applyFill="1" applyBorder="1"/>
    <xf numFmtId="0" fontId="9" fillId="4" borderId="27" xfId="0" applyFont="1" applyFill="1" applyBorder="1"/>
    <xf numFmtId="0" fontId="9" fillId="4" borderId="28" xfId="0" applyFont="1" applyFill="1" applyBorder="1"/>
    <xf numFmtId="0" fontId="9" fillId="4" borderId="29" xfId="0" applyFont="1" applyFill="1" applyBorder="1"/>
    <xf numFmtId="0" fontId="9" fillId="4" borderId="2" xfId="0" applyFont="1" applyFill="1" applyBorder="1"/>
    <xf numFmtId="0" fontId="9" fillId="4" borderId="0" xfId="0" applyFont="1" applyFill="1" applyBorder="1"/>
    <xf numFmtId="0" fontId="9" fillId="4" borderId="8" xfId="0" applyFont="1" applyFill="1" applyBorder="1"/>
    <xf numFmtId="0" fontId="9" fillId="4" borderId="4" xfId="0" applyFont="1" applyFill="1" applyBorder="1"/>
    <xf numFmtId="0" fontId="9" fillId="4" borderId="3" xfId="0" applyFont="1" applyFill="1" applyBorder="1"/>
    <xf numFmtId="0" fontId="9" fillId="4" borderId="30" xfId="0" applyFont="1" applyFill="1" applyBorder="1"/>
    <xf numFmtId="0" fontId="9" fillId="8" borderId="0" xfId="0" applyFont="1" applyFill="1" applyAlignment="1">
      <alignment horizontal="right"/>
    </xf>
    <xf numFmtId="0" fontId="0" fillId="6" borderId="1" xfId="0" applyFill="1" applyBorder="1" applyAlignment="1">
      <alignment horizontal="right"/>
    </xf>
    <xf numFmtId="0" fontId="0" fillId="6" borderId="1" xfId="0" applyFill="1" applyBorder="1" applyAlignment="1">
      <alignment horizontal="left"/>
    </xf>
    <xf numFmtId="0" fontId="9" fillId="8" borderId="2" xfId="0" applyFont="1" applyFill="1" applyBorder="1" applyAlignment="1">
      <alignment horizontal="right"/>
    </xf>
    <xf numFmtId="0" fontId="0" fillId="0" borderId="0" xfId="0" applyFill="1" applyBorder="1"/>
    <xf numFmtId="0" fontId="0" fillId="6" borderId="0" xfId="0" applyFill="1" applyBorder="1"/>
    <xf numFmtId="0" fontId="0" fillId="0" borderId="3" xfId="0" applyFill="1" applyBorder="1"/>
    <xf numFmtId="0" fontId="0" fillId="0" borderId="31" xfId="0" applyFill="1" applyBorder="1"/>
    <xf numFmtId="0" fontId="0" fillId="0" borderId="32" xfId="0" applyFill="1" applyBorder="1"/>
    <xf numFmtId="0" fontId="0" fillId="6" borderId="27" xfId="0" applyFill="1" applyBorder="1"/>
    <xf numFmtId="0" fontId="0" fillId="6" borderId="2" xfId="0" applyFill="1" applyBorder="1"/>
    <xf numFmtId="0" fontId="0" fillId="6" borderId="33" xfId="0" applyFill="1" applyBorder="1"/>
    <xf numFmtId="0" fontId="0" fillId="0" borderId="34" xfId="0" applyFill="1" applyBorder="1"/>
    <xf numFmtId="0" fontId="0" fillId="0" borderId="4" xfId="0" applyFill="1" applyBorder="1"/>
    <xf numFmtId="0" fontId="3" fillId="0" borderId="8" xfId="0" applyFont="1" applyBorder="1" applyAlignment="1">
      <alignment horizontal="left" vertical="center"/>
    </xf>
    <xf numFmtId="0" fontId="14" fillId="0" borderId="0" xfId="0" applyFont="1"/>
    <xf numFmtId="0" fontId="14" fillId="0" borderId="0" xfId="0" applyFont="1" applyFill="1" applyBorder="1"/>
    <xf numFmtId="0" fontId="18" fillId="0" borderId="0" xfId="0" applyFont="1" applyFill="1" applyBorder="1"/>
    <xf numFmtId="167" fontId="18" fillId="0" borderId="0" xfId="0" applyNumberFormat="1" applyFont="1" applyFill="1" applyBorder="1"/>
    <xf numFmtId="0" fontId="15" fillId="0" borderId="0" xfId="0" applyFont="1" applyFill="1" applyBorder="1"/>
    <xf numFmtId="0" fontId="14" fillId="0" borderId="0" xfId="0" applyFont="1" applyFill="1" applyBorder="1" applyAlignment="1">
      <alignment horizontal="left"/>
    </xf>
    <xf numFmtId="166" fontId="18" fillId="0" borderId="0" xfId="0" applyNumberFormat="1" applyFont="1" applyFill="1" applyBorder="1" applyAlignment="1"/>
    <xf numFmtId="0" fontId="16" fillId="0" borderId="0" xfId="0" applyFont="1" applyFill="1" applyBorder="1" applyAlignment="1">
      <alignment horizontal="right"/>
    </xf>
    <xf numFmtId="0" fontId="17" fillId="0" borderId="0" xfId="0" applyFont="1" applyFill="1" applyBorder="1" applyAlignment="1"/>
    <xf numFmtId="0" fontId="14" fillId="0" borderId="0" xfId="0" applyFont="1" applyFill="1" applyBorder="1" applyAlignment="1">
      <alignment horizontal="right"/>
    </xf>
    <xf numFmtId="0" fontId="16" fillId="0" borderId="0" xfId="0" applyFont="1" applyFill="1" applyBorder="1"/>
    <xf numFmtId="0" fontId="19" fillId="12" borderId="16" xfId="0" applyFont="1" applyFill="1" applyBorder="1"/>
    <xf numFmtId="167" fontId="21" fillId="11" borderId="16" xfId="0" applyNumberFormat="1" applyFont="1" applyFill="1" applyBorder="1"/>
    <xf numFmtId="167" fontId="21" fillId="11" borderId="8" xfId="0" applyNumberFormat="1" applyFont="1" applyFill="1" applyBorder="1"/>
    <xf numFmtId="0" fontId="19" fillId="12" borderId="38" xfId="0" applyFont="1" applyFill="1" applyBorder="1"/>
    <xf numFmtId="2" fontId="21" fillId="11" borderId="38" xfId="0" applyNumberFormat="1" applyFont="1" applyFill="1" applyBorder="1"/>
    <xf numFmtId="0" fontId="21" fillId="11" borderId="38" xfId="0" applyFont="1" applyFill="1" applyBorder="1"/>
    <xf numFmtId="0" fontId="21" fillId="11" borderId="7" xfId="0" applyFont="1" applyFill="1" applyBorder="1"/>
    <xf numFmtId="168" fontId="21" fillId="11" borderId="16" xfId="0" applyNumberFormat="1" applyFont="1" applyFill="1" applyBorder="1"/>
    <xf numFmtId="168" fontId="21" fillId="11" borderId="8" xfId="0" applyNumberFormat="1" applyFont="1" applyFill="1" applyBorder="1"/>
    <xf numFmtId="165" fontId="21" fillId="11" borderId="16" xfId="0" applyNumberFormat="1" applyFont="1" applyFill="1" applyBorder="1"/>
    <xf numFmtId="165" fontId="21" fillId="11" borderId="8" xfId="0" applyNumberFormat="1" applyFont="1" applyFill="1" applyBorder="1"/>
    <xf numFmtId="165" fontId="21" fillId="11" borderId="16" xfId="0" applyNumberFormat="1" applyFont="1" applyFill="1" applyBorder="1" applyAlignment="1">
      <alignment horizontal="right"/>
    </xf>
    <xf numFmtId="0" fontId="19" fillId="12" borderId="31" xfId="0" applyFont="1" applyFill="1" applyBorder="1"/>
    <xf numFmtId="4" fontId="21" fillId="11" borderId="31" xfId="0" applyNumberFormat="1" applyFont="1" applyFill="1" applyBorder="1"/>
    <xf numFmtId="4" fontId="21" fillId="11" borderId="30" xfId="0" applyNumberFormat="1" applyFont="1" applyFill="1" applyBorder="1"/>
    <xf numFmtId="4" fontId="21" fillId="11" borderId="31" xfId="0" applyNumberFormat="1" applyFont="1" applyFill="1" applyBorder="1" applyAlignment="1">
      <alignment vertical="center"/>
    </xf>
    <xf numFmtId="0" fontId="19" fillId="2" borderId="41" xfId="0" applyFont="1" applyFill="1" applyBorder="1"/>
    <xf numFmtId="0" fontId="21" fillId="11" borderId="41" xfId="0" applyFont="1" applyFill="1" applyBorder="1"/>
    <xf numFmtId="0" fontId="21" fillId="12" borderId="16" xfId="0" applyFont="1" applyFill="1" applyBorder="1" applyProtection="1">
      <protection hidden="1"/>
    </xf>
    <xf numFmtId="0" fontId="21" fillId="11" borderId="38" xfId="0" applyFont="1" applyFill="1" applyBorder="1" applyAlignment="1">
      <alignment horizontal="right"/>
    </xf>
    <xf numFmtId="0" fontId="21" fillId="2" borderId="31" xfId="0" applyFont="1" applyFill="1" applyBorder="1" applyAlignment="1">
      <alignment horizontal="right"/>
    </xf>
    <xf numFmtId="0" fontId="21" fillId="2" borderId="31" xfId="0" applyFont="1" applyFill="1" applyBorder="1"/>
    <xf numFmtId="0" fontId="21" fillId="12" borderId="16" xfId="0" applyFont="1" applyFill="1" applyBorder="1"/>
    <xf numFmtId="0" fontId="21" fillId="2" borderId="30" xfId="0" applyFont="1" applyFill="1" applyBorder="1"/>
    <xf numFmtId="0" fontId="21" fillId="2" borderId="41" xfId="0" applyFont="1" applyFill="1" applyBorder="1" applyAlignment="1">
      <alignment horizontal="right"/>
    </xf>
    <xf numFmtId="0" fontId="21" fillId="2" borderId="41" xfId="0" applyFont="1" applyFill="1" applyBorder="1"/>
    <xf numFmtId="0" fontId="21" fillId="2" borderId="42" xfId="0" applyFont="1" applyFill="1" applyBorder="1"/>
    <xf numFmtId="0" fontId="21" fillId="12" borderId="38" xfId="0" applyFont="1" applyFill="1" applyBorder="1"/>
    <xf numFmtId="0" fontId="21" fillId="11" borderId="31" xfId="0" applyFont="1" applyFill="1" applyBorder="1" applyAlignment="1">
      <alignment horizontal="right"/>
    </xf>
    <xf numFmtId="0" fontId="21" fillId="11" borderId="31" xfId="0" applyFont="1" applyFill="1" applyBorder="1"/>
    <xf numFmtId="0" fontId="21" fillId="2" borderId="38" xfId="0" applyFont="1" applyFill="1" applyBorder="1" applyAlignment="1">
      <alignment horizontal="right"/>
    </xf>
    <xf numFmtId="0" fontId="21" fillId="2" borderId="38" xfId="0" applyFont="1" applyFill="1" applyBorder="1"/>
    <xf numFmtId="0" fontId="21" fillId="13" borderId="36" xfId="0" applyFont="1" applyFill="1" applyBorder="1" applyAlignment="1">
      <alignment horizontal="right"/>
    </xf>
    <xf numFmtId="0" fontId="21" fillId="13" borderId="40" xfId="0" applyFont="1" applyFill="1" applyBorder="1"/>
    <xf numFmtId="0" fontId="21" fillId="13" borderId="36" xfId="0" applyFont="1" applyFill="1" applyBorder="1"/>
    <xf numFmtId="0" fontId="21" fillId="13" borderId="35" xfId="0" applyFont="1" applyFill="1" applyBorder="1"/>
    <xf numFmtId="0" fontId="19" fillId="12" borderId="39" xfId="0" applyFont="1" applyFill="1" applyBorder="1"/>
    <xf numFmtId="2" fontId="21" fillId="12" borderId="39" xfId="0" applyNumberFormat="1" applyFont="1" applyFill="1" applyBorder="1"/>
    <xf numFmtId="0" fontId="19" fillId="12" borderId="16" xfId="0" applyFont="1" applyFill="1" applyBorder="1" applyAlignment="1">
      <alignment horizontal="left" vertical="center"/>
    </xf>
    <xf numFmtId="3" fontId="22" fillId="11" borderId="16" xfId="0" applyNumberFormat="1" applyFont="1" applyFill="1" applyBorder="1" applyAlignment="1">
      <alignment horizontal="right"/>
    </xf>
    <xf numFmtId="3" fontId="22" fillId="11" borderId="8" xfId="0" applyNumberFormat="1" applyFont="1" applyFill="1" applyBorder="1" applyAlignment="1">
      <alignment horizontal="right"/>
    </xf>
    <xf numFmtId="3" fontId="21" fillId="11" borderId="16" xfId="0" applyNumberFormat="1" applyFont="1" applyFill="1" applyBorder="1" applyAlignment="1">
      <alignment horizontal="right"/>
    </xf>
    <xf numFmtId="3" fontId="21" fillId="11" borderId="0" xfId="0" applyNumberFormat="1" applyFont="1" applyFill="1" applyAlignment="1">
      <alignment horizontal="right"/>
    </xf>
    <xf numFmtId="3" fontId="23" fillId="11" borderId="16" xfId="0" applyNumberFormat="1" applyFont="1" applyFill="1" applyBorder="1" applyAlignment="1">
      <alignment horizontal="right"/>
    </xf>
    <xf numFmtId="3" fontId="21" fillId="11" borderId="8" xfId="0" applyNumberFormat="1" applyFont="1" applyFill="1" applyBorder="1" applyAlignment="1">
      <alignment horizontal="right"/>
    </xf>
    <xf numFmtId="3" fontId="24" fillId="11" borderId="16" xfId="0" applyNumberFormat="1" applyFont="1" applyFill="1" applyBorder="1" applyAlignment="1">
      <alignment horizontal="right"/>
    </xf>
    <xf numFmtId="0" fontId="19" fillId="12" borderId="34" xfId="0" applyFont="1" applyFill="1" applyBorder="1"/>
    <xf numFmtId="0" fontId="21" fillId="2" borderId="34" xfId="0" applyFont="1" applyFill="1" applyBorder="1"/>
    <xf numFmtId="0" fontId="21" fillId="2" borderId="29" xfId="0" applyFont="1" applyFill="1" applyBorder="1"/>
    <xf numFmtId="0" fontId="21" fillId="12" borderId="16" xfId="0" applyFont="1" applyFill="1" applyBorder="1" applyAlignment="1">
      <alignment horizontal="right"/>
    </xf>
    <xf numFmtId="0" fontId="21" fillId="2" borderId="16" xfId="0" applyFont="1" applyFill="1" applyBorder="1"/>
    <xf numFmtId="0" fontId="19" fillId="12" borderId="36" xfId="0" applyFont="1" applyFill="1" applyBorder="1" applyAlignment="1">
      <alignment horizontal="left" vertical="center"/>
    </xf>
    <xf numFmtId="1" fontId="25" fillId="12" borderId="36" xfId="0" applyNumberFormat="1" applyFont="1" applyFill="1" applyBorder="1" applyAlignment="1"/>
    <xf numFmtId="2" fontId="25" fillId="12" borderId="36" xfId="0" applyNumberFormat="1" applyFont="1" applyFill="1" applyBorder="1" applyAlignment="1"/>
    <xf numFmtId="0" fontId="21" fillId="0" borderId="0" xfId="0" applyFont="1" applyFill="1" applyBorder="1"/>
    <xf numFmtId="0" fontId="21" fillId="0" borderId="0" xfId="0" applyFont="1"/>
    <xf numFmtId="0" fontId="21" fillId="14" borderId="6" xfId="0" applyFont="1" applyFill="1" applyBorder="1"/>
    <xf numFmtId="0" fontId="21" fillId="14" borderId="38" xfId="0" applyFont="1" applyFill="1" applyBorder="1"/>
    <xf numFmtId="0" fontId="21" fillId="14" borderId="41" xfId="0" applyFont="1" applyFill="1" applyBorder="1"/>
    <xf numFmtId="0" fontId="21" fillId="3" borderId="4" xfId="0" applyFont="1" applyFill="1" applyBorder="1"/>
    <xf numFmtId="0" fontId="21" fillId="3" borderId="31" xfId="0" applyFont="1" applyFill="1" applyBorder="1"/>
    <xf numFmtId="0" fontId="21" fillId="3" borderId="6" xfId="0" applyFont="1" applyFill="1" applyBorder="1"/>
    <xf numFmtId="0" fontId="21" fillId="3" borderId="38" xfId="0" applyFont="1" applyFill="1" applyBorder="1"/>
    <xf numFmtId="9" fontId="26" fillId="11" borderId="16" xfId="0" applyNumberFormat="1" applyFont="1" applyFill="1" applyBorder="1" applyAlignment="1">
      <alignment horizontal="right"/>
    </xf>
    <xf numFmtId="3" fontId="26" fillId="11" borderId="16" xfId="0" applyNumberFormat="1" applyFont="1" applyFill="1" applyBorder="1" applyAlignment="1">
      <alignment horizontal="right"/>
    </xf>
    <xf numFmtId="3" fontId="27" fillId="11" borderId="16" xfId="0" applyNumberFormat="1" applyFont="1" applyFill="1" applyBorder="1" applyAlignment="1">
      <alignment horizontal="right"/>
    </xf>
    <xf numFmtId="166" fontId="25" fillId="12" borderId="36" xfId="0" applyNumberFormat="1" applyFont="1" applyFill="1" applyBorder="1" applyAlignment="1"/>
    <xf numFmtId="0" fontId="28" fillId="0" borderId="0" xfId="0" applyFont="1" applyAlignment="1">
      <alignment wrapText="1"/>
    </xf>
    <xf numFmtId="0" fontId="29" fillId="0" borderId="0" xfId="0" applyFont="1"/>
    <xf numFmtId="0" fontId="29" fillId="0" borderId="0" xfId="0" applyFont="1" applyAlignment="1">
      <alignment wrapText="1"/>
    </xf>
    <xf numFmtId="0" fontId="28" fillId="0" borderId="0" xfId="0" applyFont="1"/>
    <xf numFmtId="0" fontId="29" fillId="0" borderId="0" xfId="0" applyFont="1" applyAlignment="1">
      <alignment horizontal="right" wrapText="1"/>
    </xf>
    <xf numFmtId="0" fontId="29" fillId="0" borderId="0" xfId="0" applyFont="1" applyAlignment="1">
      <alignment horizontal="right"/>
    </xf>
    <xf numFmtId="0" fontId="29" fillId="0" borderId="0" xfId="0" applyFont="1" applyAlignment="1">
      <alignment horizontal="left" wrapText="1"/>
    </xf>
    <xf numFmtId="0" fontId="29" fillId="0" borderId="0" xfId="0" applyFont="1" applyAlignment="1">
      <alignment horizontal="left"/>
    </xf>
    <xf numFmtId="0" fontId="29" fillId="0" borderId="3" xfId="0" applyFont="1" applyBorder="1"/>
    <xf numFmtId="0" fontId="14" fillId="0" borderId="16" xfId="0" applyFont="1" applyBorder="1"/>
    <xf numFmtId="0" fontId="14" fillId="0" borderId="30" xfId="0" applyFont="1" applyBorder="1"/>
    <xf numFmtId="4" fontId="14" fillId="0" borderId="38" xfId="0" applyNumberFormat="1" applyFont="1" applyBorder="1"/>
    <xf numFmtId="0" fontId="29" fillId="0" borderId="27" xfId="0" applyFont="1" applyBorder="1"/>
    <xf numFmtId="0" fontId="29" fillId="0" borderId="4" xfId="0" applyFont="1" applyBorder="1"/>
    <xf numFmtId="0" fontId="28" fillId="0" borderId="0" xfId="0" applyFont="1" applyAlignment="1">
      <alignment horizontal="right"/>
    </xf>
    <xf numFmtId="0" fontId="14" fillId="0" borderId="0" xfId="0" applyFont="1" applyBorder="1"/>
    <xf numFmtId="4" fontId="14" fillId="0" borderId="0" xfId="0" applyNumberFormat="1" applyFont="1" applyBorder="1"/>
    <xf numFmtId="0" fontId="14" fillId="0" borderId="0" xfId="0" applyFont="1" applyBorder="1" applyAlignment="1">
      <alignment horizontal="right"/>
    </xf>
    <xf numFmtId="4" fontId="14" fillId="0" borderId="0" xfId="0" applyNumberFormat="1" applyFont="1" applyBorder="1" applyAlignment="1">
      <alignment horizontal="right"/>
    </xf>
    <xf numFmtId="4" fontId="14" fillId="0" borderId="0" xfId="0" applyNumberFormat="1" applyFont="1" applyFill="1" applyBorder="1" applyAlignment="1">
      <alignment horizontal="right"/>
    </xf>
    <xf numFmtId="0" fontId="15" fillId="0" borderId="0" xfId="0" applyFont="1" applyBorder="1"/>
    <xf numFmtId="0" fontId="14" fillId="0" borderId="38" xfId="0" applyFont="1" applyBorder="1" applyAlignment="1">
      <alignment wrapText="1"/>
    </xf>
    <xf numFmtId="0" fontId="14" fillId="0" borderId="38" xfId="0" applyFont="1" applyFill="1" applyBorder="1" applyAlignment="1">
      <alignment wrapText="1"/>
    </xf>
    <xf numFmtId="0" fontId="15" fillId="0" borderId="0" xfId="0" applyFont="1" applyAlignment="1">
      <alignment horizontal="left" vertical="top" wrapText="1"/>
    </xf>
    <xf numFmtId="0" fontId="14" fillId="12" borderId="38" xfId="0" applyFont="1" applyFill="1" applyBorder="1"/>
    <xf numFmtId="3" fontId="14" fillId="17" borderId="38" xfId="0" applyNumberFormat="1" applyFont="1" applyFill="1" applyBorder="1"/>
    <xf numFmtId="0" fontId="16" fillId="15" borderId="38" xfId="0" applyFont="1" applyFill="1" applyBorder="1"/>
    <xf numFmtId="0" fontId="14" fillId="14" borderId="38" xfId="0" applyFont="1" applyFill="1" applyBorder="1"/>
    <xf numFmtId="0" fontId="14" fillId="17" borderId="38" xfId="0" applyFont="1" applyFill="1" applyBorder="1"/>
    <xf numFmtId="0" fontId="14" fillId="11" borderId="38" xfId="0" applyFont="1" applyFill="1" applyBorder="1"/>
    <xf numFmtId="3" fontId="14" fillId="16" borderId="38" xfId="0" applyNumberFormat="1" applyFont="1" applyFill="1" applyBorder="1" applyAlignment="1">
      <alignment horizontal="right"/>
    </xf>
    <xf numFmtId="3" fontId="14" fillId="16" borderId="38" xfId="0" applyNumberFormat="1" applyFont="1" applyFill="1" applyBorder="1"/>
    <xf numFmtId="0" fontId="14" fillId="16" borderId="38" xfId="0" applyFont="1" applyFill="1" applyBorder="1"/>
    <xf numFmtId="4" fontId="14" fillId="15" borderId="38" xfId="0" applyNumberFormat="1" applyFont="1" applyFill="1" applyBorder="1"/>
    <xf numFmtId="4" fontId="14" fillId="15" borderId="0" xfId="0" applyNumberFormat="1" applyFont="1" applyFill="1"/>
    <xf numFmtId="4" fontId="14" fillId="12" borderId="38" xfId="0" applyNumberFormat="1" applyFont="1" applyFill="1" applyBorder="1"/>
    <xf numFmtId="4" fontId="14" fillId="14" borderId="38" xfId="0" applyNumberFormat="1" applyFont="1" applyFill="1" applyBorder="1"/>
    <xf numFmtId="4" fontId="14" fillId="12" borderId="38" xfId="0" applyNumberFormat="1" applyFont="1" applyFill="1" applyBorder="1" applyAlignment="1">
      <alignment horizontal="right"/>
    </xf>
    <xf numFmtId="4" fontId="14" fillId="15" borderId="38" xfId="0" applyNumberFormat="1" applyFont="1" applyFill="1" applyBorder="1" applyAlignment="1">
      <alignment horizontal="right"/>
    </xf>
    <xf numFmtId="4" fontId="14" fillId="11" borderId="38" xfId="0" applyNumberFormat="1" applyFont="1" applyFill="1" applyBorder="1" applyAlignment="1">
      <alignment horizontal="right"/>
    </xf>
    <xf numFmtId="4" fontId="14" fillId="0" borderId="0" xfId="0" applyNumberFormat="1" applyFont="1" applyFill="1" applyBorder="1"/>
    <xf numFmtId="4" fontId="14" fillId="0" borderId="6" xfId="0" applyNumberFormat="1" applyFont="1" applyFill="1" applyBorder="1" applyAlignment="1">
      <alignment horizontal="right"/>
    </xf>
    <xf numFmtId="4" fontId="14" fillId="0" borderId="5" xfId="0" applyNumberFormat="1" applyFont="1" applyFill="1" applyBorder="1"/>
    <xf numFmtId="3" fontId="14" fillId="0" borderId="7" xfId="0" applyNumberFormat="1" applyFont="1" applyFill="1" applyBorder="1"/>
    <xf numFmtId="0" fontId="14" fillId="0" borderId="0" xfId="0" applyFont="1" applyFill="1" applyBorder="1" applyAlignment="1">
      <alignment wrapText="1"/>
    </xf>
    <xf numFmtId="169" fontId="14" fillId="0" borderId="0" xfId="0" applyNumberFormat="1" applyFont="1" applyFill="1" applyBorder="1"/>
    <xf numFmtId="4" fontId="15" fillId="0" borderId="40" xfId="0" applyNumberFormat="1" applyFont="1" applyFill="1" applyBorder="1" applyAlignment="1">
      <alignment horizontal="right"/>
    </xf>
    <xf numFmtId="169" fontId="15" fillId="0" borderId="40" xfId="0" applyNumberFormat="1" applyFont="1" applyFill="1" applyBorder="1"/>
    <xf numFmtId="3" fontId="15" fillId="0" borderId="35" xfId="0" applyNumberFormat="1" applyFont="1" applyFill="1" applyBorder="1"/>
    <xf numFmtId="0" fontId="15" fillId="0" borderId="36" xfId="0" applyFont="1" applyFill="1" applyBorder="1" applyAlignment="1">
      <alignment wrapText="1"/>
    </xf>
    <xf numFmtId="0" fontId="15" fillId="0" borderId="38" xfId="0" applyFont="1" applyBorder="1" applyAlignment="1">
      <alignment horizontal="left" vertical="top" wrapText="1"/>
    </xf>
    <xf numFmtId="0" fontId="15" fillId="0" borderId="38" xfId="0" applyFont="1" applyFill="1" applyBorder="1" applyAlignment="1">
      <alignment horizontal="left" vertical="top" wrapText="1"/>
    </xf>
    <xf numFmtId="4" fontId="14" fillId="0" borderId="2" xfId="0" applyNumberFormat="1" applyFont="1" applyFill="1" applyBorder="1" applyAlignment="1">
      <alignment horizontal="right"/>
    </xf>
    <xf numFmtId="3" fontId="14" fillId="0" borderId="8" xfId="0" applyNumberFormat="1" applyFont="1" applyFill="1" applyBorder="1"/>
    <xf numFmtId="4" fontId="15" fillId="0" borderId="38" xfId="0" applyNumberFormat="1" applyFont="1" applyFill="1" applyBorder="1" applyAlignment="1">
      <alignment horizontal="left" vertical="top" wrapText="1"/>
    </xf>
    <xf numFmtId="4" fontId="14" fillId="0" borderId="30" xfId="0" applyNumberFormat="1" applyFont="1" applyBorder="1"/>
    <xf numFmtId="4" fontId="14" fillId="0" borderId="7" xfId="0" applyNumberFormat="1" applyFont="1" applyBorder="1"/>
    <xf numFmtId="4" fontId="15" fillId="0" borderId="35" xfId="0" applyNumberFormat="1" applyFont="1" applyFill="1" applyBorder="1"/>
    <xf numFmtId="0" fontId="14" fillId="0" borderId="27" xfId="0" applyFont="1" applyFill="1" applyBorder="1"/>
    <xf numFmtId="0" fontId="14" fillId="0" borderId="28" xfId="0" applyFont="1" applyBorder="1"/>
    <xf numFmtId="0" fontId="14" fillId="0" borderId="29" xfId="0" applyFont="1" applyBorder="1"/>
    <xf numFmtId="0" fontId="15" fillId="0" borderId="2" xfId="0" applyFont="1" applyFill="1" applyBorder="1"/>
    <xf numFmtId="0" fontId="14" fillId="0" borderId="2" xfId="0" applyFont="1" applyFill="1" applyBorder="1"/>
    <xf numFmtId="0" fontId="14" fillId="0" borderId="2" xfId="0" applyFont="1" applyBorder="1"/>
    <xf numFmtId="0" fontId="14" fillId="0" borderId="4" xfId="0" applyFont="1" applyBorder="1"/>
    <xf numFmtId="0" fontId="14" fillId="0" borderId="3" xfId="0" applyFont="1" applyBorder="1"/>
    <xf numFmtId="0" fontId="29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vertical="top"/>
    </xf>
    <xf numFmtId="0" fontId="29" fillId="0" borderId="3" xfId="0" applyFont="1" applyBorder="1" applyAlignment="1">
      <alignment horizontal="left" vertical="top"/>
    </xf>
    <xf numFmtId="0" fontId="28" fillId="0" borderId="3" xfId="0" applyFont="1" applyBorder="1" applyAlignment="1">
      <alignment horizontal="left" vertical="top" wrapText="1"/>
    </xf>
    <xf numFmtId="0" fontId="6" fillId="8" borderId="6" xfId="0" applyFont="1" applyFill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166" fontId="0" fillId="6" borderId="0" xfId="0" applyNumberFormat="1" applyFill="1" applyAlignment="1">
      <alignment horizontal="center"/>
    </xf>
    <xf numFmtId="0" fontId="6" fillId="8" borderId="2" xfId="0" applyFont="1" applyFill="1" applyBorder="1" applyAlignment="1">
      <alignment horizontal="center"/>
    </xf>
    <xf numFmtId="0" fontId="6" fillId="8" borderId="0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9" fillId="12" borderId="34" xfId="0" applyFont="1" applyFill="1" applyBorder="1" applyAlignment="1">
      <alignment horizontal="center" vertical="top" wrapText="1"/>
    </xf>
    <xf numFmtId="0" fontId="19" fillId="12" borderId="37" xfId="0" applyFont="1" applyFill="1" applyBorder="1" applyAlignment="1">
      <alignment horizontal="center" vertical="top" wrapText="1"/>
    </xf>
    <xf numFmtId="0" fontId="19" fillId="12" borderId="34" xfId="0" applyFont="1" applyFill="1" applyBorder="1" applyAlignment="1">
      <alignment horizontal="center" vertical="center"/>
    </xf>
    <xf numFmtId="0" fontId="19" fillId="12" borderId="37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0" fontId="14" fillId="0" borderId="8" xfId="0" applyFont="1" applyBorder="1" applyAlignment="1">
      <alignment horizontal="left" vertical="top"/>
    </xf>
    <xf numFmtId="0" fontId="14" fillId="0" borderId="0" xfId="0" applyFont="1" applyBorder="1" applyAlignment="1">
      <alignment horizontal="left" vertical="top" wrapText="1"/>
    </xf>
    <xf numFmtId="0" fontId="14" fillId="0" borderId="8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center"/>
    </xf>
    <xf numFmtId="0" fontId="29" fillId="0" borderId="29" xfId="0" applyFont="1" applyBorder="1" applyAlignment="1">
      <alignment horizontal="center" vertical="center" wrapText="1"/>
    </xf>
    <xf numFmtId="0" fontId="29" fillId="0" borderId="30" xfId="0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Medium9"/>
  <colors>
    <mruColors>
      <color rgb="FF7DF4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423915</xdr:colOff>
      <xdr:row>9</xdr:row>
      <xdr:rowOff>96820</xdr:rowOff>
    </xdr:from>
    <xdr:to>
      <xdr:col>3</xdr:col>
      <xdr:colOff>423916</xdr:colOff>
      <xdr:row>9</xdr:row>
      <xdr:rowOff>96820</xdr:rowOff>
    </xdr:to>
    <xdr:cxnSp macro="">
      <xdr:nvCxnSpPr>
        <xdr:cNvPr id="2" name="Gerade Verbindung mit Pfeil 1"/>
        <xdr:cNvCxnSpPr/>
      </xdr:nvCxnSpPr>
      <xdr:spPr>
        <a:xfrm>
          <a:off x="3500490" y="1858945"/>
          <a:ext cx="666751" cy="0"/>
        </a:xfrm>
        <a:prstGeom prst="straightConnector1">
          <a:avLst/>
        </a:prstGeom>
        <a:ln w="1270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423915</xdr:colOff>
      <xdr:row>8</xdr:row>
      <xdr:rowOff>96820</xdr:rowOff>
    </xdr:from>
    <xdr:to>
      <xdr:col>3</xdr:col>
      <xdr:colOff>423916</xdr:colOff>
      <xdr:row>8</xdr:row>
      <xdr:rowOff>96820</xdr:rowOff>
    </xdr:to>
    <xdr:cxnSp macro="">
      <xdr:nvCxnSpPr>
        <xdr:cNvPr id="3" name="Gerade Verbindung mit Pfeil 2"/>
        <xdr:cNvCxnSpPr/>
      </xdr:nvCxnSpPr>
      <xdr:spPr>
        <a:xfrm>
          <a:off x="3500490" y="1630345"/>
          <a:ext cx="666751" cy="0"/>
        </a:xfrm>
        <a:prstGeom prst="straightConnector1">
          <a:avLst/>
        </a:prstGeom>
        <a:ln w="1270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423915</xdr:colOff>
      <xdr:row>7</xdr:row>
      <xdr:rowOff>96820</xdr:rowOff>
    </xdr:from>
    <xdr:to>
      <xdr:col>3</xdr:col>
      <xdr:colOff>423916</xdr:colOff>
      <xdr:row>7</xdr:row>
      <xdr:rowOff>96820</xdr:rowOff>
    </xdr:to>
    <xdr:cxnSp macro="">
      <xdr:nvCxnSpPr>
        <xdr:cNvPr id="4" name="Gerade Verbindung mit Pfeil 3"/>
        <xdr:cNvCxnSpPr/>
      </xdr:nvCxnSpPr>
      <xdr:spPr>
        <a:xfrm>
          <a:off x="3500490" y="1439845"/>
          <a:ext cx="666751" cy="0"/>
        </a:xfrm>
        <a:prstGeom prst="straightConnector1">
          <a:avLst/>
        </a:prstGeom>
        <a:ln w="1270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440404</xdr:colOff>
      <xdr:row>14</xdr:row>
      <xdr:rowOff>10240</xdr:rowOff>
    </xdr:from>
    <xdr:to>
      <xdr:col>3</xdr:col>
      <xdr:colOff>307262</xdr:colOff>
      <xdr:row>14</xdr:row>
      <xdr:rowOff>102420</xdr:rowOff>
    </xdr:to>
    <xdr:cxnSp macro="">
      <xdr:nvCxnSpPr>
        <xdr:cNvPr id="7" name="Gewinkelte Verbindung 6"/>
        <xdr:cNvCxnSpPr/>
      </xdr:nvCxnSpPr>
      <xdr:spPr>
        <a:xfrm rot="10800000" flipV="1">
          <a:off x="3512985" y="2806288"/>
          <a:ext cx="532583" cy="92180"/>
        </a:xfrm>
        <a:prstGeom prst="bentConnector3">
          <a:avLst>
            <a:gd name="adj1" fmla="val -70"/>
          </a:avLst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423915</xdr:colOff>
      <xdr:row>9</xdr:row>
      <xdr:rowOff>96820</xdr:rowOff>
    </xdr:from>
    <xdr:to>
      <xdr:col>3</xdr:col>
      <xdr:colOff>423916</xdr:colOff>
      <xdr:row>9</xdr:row>
      <xdr:rowOff>96820</xdr:rowOff>
    </xdr:to>
    <xdr:cxnSp macro="">
      <xdr:nvCxnSpPr>
        <xdr:cNvPr id="2" name="Gerade Verbindung mit Pfeil 1"/>
        <xdr:cNvCxnSpPr/>
      </xdr:nvCxnSpPr>
      <xdr:spPr>
        <a:xfrm>
          <a:off x="3500490" y="1858945"/>
          <a:ext cx="666751" cy="0"/>
        </a:xfrm>
        <a:prstGeom prst="straightConnector1">
          <a:avLst/>
        </a:prstGeom>
        <a:ln w="1270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423915</xdr:colOff>
      <xdr:row>8</xdr:row>
      <xdr:rowOff>96820</xdr:rowOff>
    </xdr:from>
    <xdr:to>
      <xdr:col>3</xdr:col>
      <xdr:colOff>423916</xdr:colOff>
      <xdr:row>8</xdr:row>
      <xdr:rowOff>96820</xdr:rowOff>
    </xdr:to>
    <xdr:cxnSp macro="">
      <xdr:nvCxnSpPr>
        <xdr:cNvPr id="3" name="Gerade Verbindung mit Pfeil 2"/>
        <xdr:cNvCxnSpPr/>
      </xdr:nvCxnSpPr>
      <xdr:spPr>
        <a:xfrm>
          <a:off x="3500490" y="1630345"/>
          <a:ext cx="666751" cy="0"/>
        </a:xfrm>
        <a:prstGeom prst="straightConnector1">
          <a:avLst/>
        </a:prstGeom>
        <a:ln w="1270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423915</xdr:colOff>
      <xdr:row>7</xdr:row>
      <xdr:rowOff>96820</xdr:rowOff>
    </xdr:from>
    <xdr:to>
      <xdr:col>3</xdr:col>
      <xdr:colOff>423916</xdr:colOff>
      <xdr:row>7</xdr:row>
      <xdr:rowOff>96820</xdr:rowOff>
    </xdr:to>
    <xdr:cxnSp macro="">
      <xdr:nvCxnSpPr>
        <xdr:cNvPr id="4" name="Gerade Verbindung mit Pfeil 3"/>
        <xdr:cNvCxnSpPr/>
      </xdr:nvCxnSpPr>
      <xdr:spPr>
        <a:xfrm>
          <a:off x="3500490" y="1439845"/>
          <a:ext cx="666751" cy="0"/>
        </a:xfrm>
        <a:prstGeom prst="straightConnector1">
          <a:avLst/>
        </a:prstGeom>
        <a:ln w="1270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440404</xdr:colOff>
      <xdr:row>14</xdr:row>
      <xdr:rowOff>10240</xdr:rowOff>
    </xdr:from>
    <xdr:to>
      <xdr:col>3</xdr:col>
      <xdr:colOff>307262</xdr:colOff>
      <xdr:row>14</xdr:row>
      <xdr:rowOff>102420</xdr:rowOff>
    </xdr:to>
    <xdr:cxnSp macro="">
      <xdr:nvCxnSpPr>
        <xdr:cNvPr id="5" name="Gewinkelte Verbindung 4"/>
        <xdr:cNvCxnSpPr/>
      </xdr:nvCxnSpPr>
      <xdr:spPr>
        <a:xfrm rot="10800000" flipV="1">
          <a:off x="3516979" y="2801065"/>
          <a:ext cx="533608" cy="92180"/>
        </a:xfrm>
        <a:prstGeom prst="bentConnector3">
          <a:avLst>
            <a:gd name="adj1" fmla="val -70"/>
          </a:avLst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423915</xdr:colOff>
      <xdr:row>9</xdr:row>
      <xdr:rowOff>96820</xdr:rowOff>
    </xdr:from>
    <xdr:to>
      <xdr:col>3</xdr:col>
      <xdr:colOff>423916</xdr:colOff>
      <xdr:row>9</xdr:row>
      <xdr:rowOff>96820</xdr:rowOff>
    </xdr:to>
    <xdr:cxnSp macro="">
      <xdr:nvCxnSpPr>
        <xdr:cNvPr id="2" name="Gerade Verbindung mit Pfeil 1"/>
        <xdr:cNvCxnSpPr/>
      </xdr:nvCxnSpPr>
      <xdr:spPr>
        <a:xfrm>
          <a:off x="3500490" y="1858945"/>
          <a:ext cx="666751" cy="0"/>
        </a:xfrm>
        <a:prstGeom prst="straightConnector1">
          <a:avLst/>
        </a:prstGeom>
        <a:ln w="1270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423915</xdr:colOff>
      <xdr:row>8</xdr:row>
      <xdr:rowOff>96820</xdr:rowOff>
    </xdr:from>
    <xdr:to>
      <xdr:col>3</xdr:col>
      <xdr:colOff>423916</xdr:colOff>
      <xdr:row>8</xdr:row>
      <xdr:rowOff>96820</xdr:rowOff>
    </xdr:to>
    <xdr:cxnSp macro="">
      <xdr:nvCxnSpPr>
        <xdr:cNvPr id="3" name="Gerade Verbindung mit Pfeil 2"/>
        <xdr:cNvCxnSpPr/>
      </xdr:nvCxnSpPr>
      <xdr:spPr>
        <a:xfrm>
          <a:off x="3500490" y="1630345"/>
          <a:ext cx="666751" cy="0"/>
        </a:xfrm>
        <a:prstGeom prst="straightConnector1">
          <a:avLst/>
        </a:prstGeom>
        <a:ln w="1270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423915</xdr:colOff>
      <xdr:row>7</xdr:row>
      <xdr:rowOff>96820</xdr:rowOff>
    </xdr:from>
    <xdr:to>
      <xdr:col>3</xdr:col>
      <xdr:colOff>423916</xdr:colOff>
      <xdr:row>7</xdr:row>
      <xdr:rowOff>96820</xdr:rowOff>
    </xdr:to>
    <xdr:cxnSp macro="">
      <xdr:nvCxnSpPr>
        <xdr:cNvPr id="4" name="Gerade Verbindung mit Pfeil 3"/>
        <xdr:cNvCxnSpPr/>
      </xdr:nvCxnSpPr>
      <xdr:spPr>
        <a:xfrm>
          <a:off x="3500490" y="1439845"/>
          <a:ext cx="666751" cy="0"/>
        </a:xfrm>
        <a:prstGeom prst="straightConnector1">
          <a:avLst/>
        </a:prstGeom>
        <a:ln w="1270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363766</xdr:colOff>
      <xdr:row>14</xdr:row>
      <xdr:rowOff>185412</xdr:rowOff>
    </xdr:from>
    <xdr:to>
      <xdr:col>3</xdr:col>
      <xdr:colOff>230624</xdr:colOff>
      <xdr:row>15</xdr:row>
      <xdr:rowOff>91471</xdr:rowOff>
    </xdr:to>
    <xdr:cxnSp macro="">
      <xdr:nvCxnSpPr>
        <xdr:cNvPr id="5" name="Gewinkelte Verbindung 4"/>
        <xdr:cNvCxnSpPr/>
      </xdr:nvCxnSpPr>
      <xdr:spPr>
        <a:xfrm rot="10800000" flipV="1">
          <a:off x="3440232" y="2933429"/>
          <a:ext cx="534702" cy="92180"/>
        </a:xfrm>
        <a:prstGeom prst="bentConnector3">
          <a:avLst>
            <a:gd name="adj1" fmla="val -70"/>
          </a:avLst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38041</xdr:colOff>
      <xdr:row>43</xdr:row>
      <xdr:rowOff>82826</xdr:rowOff>
    </xdr:from>
    <xdr:to>
      <xdr:col>7</xdr:col>
      <xdr:colOff>204107</xdr:colOff>
      <xdr:row>43</xdr:row>
      <xdr:rowOff>83422</xdr:rowOff>
    </xdr:to>
    <xdr:cxnSp macro="">
      <xdr:nvCxnSpPr>
        <xdr:cNvPr id="9" name="Gerade Verbindung mit Pfeil 8"/>
        <xdr:cNvCxnSpPr/>
      </xdr:nvCxnSpPr>
      <xdr:spPr>
        <a:xfrm flipV="1">
          <a:off x="4827164" y="6058137"/>
          <a:ext cx="166066" cy="596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107496</xdr:colOff>
      <xdr:row>57</xdr:row>
      <xdr:rowOff>56246</xdr:rowOff>
    </xdr:from>
    <xdr:to>
      <xdr:col>6</xdr:col>
      <xdr:colOff>349250</xdr:colOff>
      <xdr:row>57</xdr:row>
      <xdr:rowOff>57150</xdr:rowOff>
    </xdr:to>
    <xdr:cxnSp macro="">
      <xdr:nvCxnSpPr>
        <xdr:cNvPr id="4" name="Gerade Verbindung mit Pfeil 3"/>
        <xdr:cNvCxnSpPr/>
      </xdr:nvCxnSpPr>
      <xdr:spPr>
        <a:xfrm>
          <a:off x="4254046" y="7981046"/>
          <a:ext cx="241754" cy="904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27747</xdr:colOff>
      <xdr:row>46</xdr:row>
      <xdr:rowOff>54783</xdr:rowOff>
    </xdr:from>
    <xdr:to>
      <xdr:col>7</xdr:col>
      <xdr:colOff>193813</xdr:colOff>
      <xdr:row>46</xdr:row>
      <xdr:rowOff>55379</xdr:rowOff>
    </xdr:to>
    <xdr:cxnSp macro="">
      <xdr:nvCxnSpPr>
        <xdr:cNvPr id="11" name="Gerade Verbindung mit Pfeil 10"/>
        <xdr:cNvCxnSpPr/>
      </xdr:nvCxnSpPr>
      <xdr:spPr>
        <a:xfrm flipV="1">
          <a:off x="4816870" y="6429434"/>
          <a:ext cx="166066" cy="596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38041</xdr:colOff>
      <xdr:row>43</xdr:row>
      <xdr:rowOff>82826</xdr:rowOff>
    </xdr:from>
    <xdr:to>
      <xdr:col>6</xdr:col>
      <xdr:colOff>204107</xdr:colOff>
      <xdr:row>43</xdr:row>
      <xdr:rowOff>83422</xdr:rowOff>
    </xdr:to>
    <xdr:cxnSp macro="">
      <xdr:nvCxnSpPr>
        <xdr:cNvPr id="2" name="Gerade Verbindung mit Pfeil 1"/>
        <xdr:cNvCxnSpPr/>
      </xdr:nvCxnSpPr>
      <xdr:spPr>
        <a:xfrm flipV="1">
          <a:off x="4571941" y="6064526"/>
          <a:ext cx="166066" cy="596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27747</xdr:colOff>
      <xdr:row>46</xdr:row>
      <xdr:rowOff>54783</xdr:rowOff>
    </xdr:from>
    <xdr:to>
      <xdr:col>6</xdr:col>
      <xdr:colOff>193813</xdr:colOff>
      <xdr:row>46</xdr:row>
      <xdr:rowOff>55379</xdr:rowOff>
    </xdr:to>
    <xdr:cxnSp macro="">
      <xdr:nvCxnSpPr>
        <xdr:cNvPr id="4" name="Gerade Verbindung mit Pfeil 3"/>
        <xdr:cNvCxnSpPr/>
      </xdr:nvCxnSpPr>
      <xdr:spPr>
        <a:xfrm flipV="1">
          <a:off x="4561647" y="6436533"/>
          <a:ext cx="166066" cy="596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tabSelected="1" zoomScale="80" zoomScaleNormal="80" workbookViewId="0">
      <selection activeCell="H43" sqref="H43"/>
    </sheetView>
  </sheetViews>
  <sheetFormatPr baseColWidth="10" defaultColWidth="9.140625" defaultRowHeight="15" x14ac:dyDescent="0.25"/>
  <cols>
    <col min="1" max="1" width="30.140625" customWidth="1"/>
    <col min="2" max="2" width="16" customWidth="1"/>
    <col min="3" max="3" width="10" customWidth="1"/>
    <col min="5" max="5" width="25.85546875" customWidth="1"/>
    <col min="6" max="6" width="10.85546875" customWidth="1"/>
    <col min="9" max="9" width="16.28515625" customWidth="1"/>
    <col min="10" max="10" width="16" customWidth="1"/>
    <col min="11" max="11" width="14.5703125" customWidth="1"/>
    <col min="12" max="12" width="15.140625" customWidth="1"/>
  </cols>
  <sheetData>
    <row r="1" spans="1:11" x14ac:dyDescent="0.25">
      <c r="A1" s="6" t="s">
        <v>111</v>
      </c>
    </row>
    <row r="3" spans="1:11" ht="15.75" x14ac:dyDescent="0.25">
      <c r="A3" s="1" t="s">
        <v>0</v>
      </c>
      <c r="B3" s="2"/>
      <c r="C3" s="2"/>
      <c r="D3" s="2"/>
      <c r="E3" s="2"/>
      <c r="F3" s="2"/>
      <c r="G3" s="2"/>
      <c r="H3" s="2"/>
      <c r="I3" s="32" t="s">
        <v>9</v>
      </c>
      <c r="J3" s="15" t="s">
        <v>109</v>
      </c>
      <c r="K3" s="15"/>
    </row>
    <row r="4" spans="1:11" x14ac:dyDescent="0.25">
      <c r="B4" s="3"/>
      <c r="I4" s="7"/>
      <c r="J4" s="7"/>
      <c r="K4" s="7"/>
    </row>
    <row r="5" spans="1:11" x14ac:dyDescent="0.25">
      <c r="A5" t="s">
        <v>2</v>
      </c>
      <c r="B5" s="21">
        <v>2.9055</v>
      </c>
      <c r="C5" s="14" t="s">
        <v>1</v>
      </c>
      <c r="I5" s="7" t="s">
        <v>10</v>
      </c>
      <c r="J5" s="7">
        <v>1.2049000000000001</v>
      </c>
      <c r="K5" s="7" t="s">
        <v>11</v>
      </c>
    </row>
    <row r="6" spans="1:11" x14ac:dyDescent="0.25">
      <c r="A6" t="s">
        <v>4</v>
      </c>
      <c r="B6" s="22">
        <v>25</v>
      </c>
      <c r="C6" s="14" t="s">
        <v>3</v>
      </c>
      <c r="I6" s="7" t="s">
        <v>12</v>
      </c>
      <c r="J6" s="7">
        <v>1.532873E-5</v>
      </c>
      <c r="K6" s="7" t="s">
        <v>13</v>
      </c>
    </row>
    <row r="7" spans="1:11" x14ac:dyDescent="0.25">
      <c r="A7" t="s">
        <v>5</v>
      </c>
      <c r="B7" s="21">
        <v>1.6000000000000001E-4</v>
      </c>
      <c r="C7" s="14" t="s">
        <v>3</v>
      </c>
      <c r="I7" s="7" t="s">
        <v>18</v>
      </c>
      <c r="J7" s="8">
        <v>1.0068239999999999</v>
      </c>
      <c r="K7" s="7" t="s">
        <v>14</v>
      </c>
    </row>
    <row r="8" spans="1:11" x14ac:dyDescent="0.25">
      <c r="A8" t="s">
        <v>6</v>
      </c>
      <c r="B8" s="22">
        <v>0.8</v>
      </c>
      <c r="C8" s="14" t="s">
        <v>3</v>
      </c>
      <c r="E8" s="10" t="s">
        <v>76</v>
      </c>
      <c r="F8" s="23">
        <f>B8*B9</f>
        <v>0.55999999999999994</v>
      </c>
      <c r="G8" s="24" t="s">
        <v>8</v>
      </c>
      <c r="I8" s="7" t="s">
        <v>17</v>
      </c>
      <c r="J8" s="7">
        <v>293.55694499999998</v>
      </c>
      <c r="K8" s="7" t="s">
        <v>19</v>
      </c>
    </row>
    <row r="9" spans="1:11" ht="18" x14ac:dyDescent="0.35">
      <c r="A9" t="s">
        <v>7</v>
      </c>
      <c r="B9" s="22">
        <v>0.7</v>
      </c>
      <c r="C9" s="14" t="s">
        <v>3</v>
      </c>
      <c r="E9" s="10" t="s">
        <v>75</v>
      </c>
      <c r="F9" s="23">
        <f>(F8*4)/(2*(B8+B9))</f>
        <v>0.74666666666666659</v>
      </c>
      <c r="G9" s="24" t="s">
        <v>3</v>
      </c>
      <c r="I9" s="69" t="s">
        <v>29</v>
      </c>
      <c r="J9" s="15"/>
      <c r="K9" s="15"/>
    </row>
    <row r="10" spans="1:11" ht="18" x14ac:dyDescent="0.35">
      <c r="B10" s="5"/>
      <c r="E10" s="10" t="s">
        <v>77</v>
      </c>
      <c r="F10" s="23">
        <f>B5/F8</f>
        <v>5.1883928571428575</v>
      </c>
      <c r="G10" s="24" t="s">
        <v>16</v>
      </c>
      <c r="I10" s="7" t="s">
        <v>27</v>
      </c>
      <c r="J10" s="7"/>
      <c r="K10" s="7" t="s">
        <v>28</v>
      </c>
    </row>
    <row r="11" spans="1:11" x14ac:dyDescent="0.25">
      <c r="B11" s="5"/>
      <c r="E11" s="10" t="s">
        <v>110</v>
      </c>
      <c r="F11" s="260">
        <f>(F10*F9)/J6</f>
        <v>252728.04726810372</v>
      </c>
      <c r="G11" s="260"/>
    </row>
    <row r="12" spans="1:11" x14ac:dyDescent="0.25">
      <c r="A12" s="6" t="s">
        <v>20</v>
      </c>
      <c r="B12" s="258" t="s">
        <v>21</v>
      </c>
      <c r="C12" s="259"/>
      <c r="F12" s="4"/>
    </row>
    <row r="13" spans="1:11" x14ac:dyDescent="0.25">
      <c r="C13" s="3"/>
    </row>
    <row r="14" spans="1:11" x14ac:dyDescent="0.25">
      <c r="A14" s="34" t="s">
        <v>22</v>
      </c>
      <c r="B14" s="36" t="s">
        <v>112</v>
      </c>
      <c r="C14" s="56"/>
      <c r="D14" s="35" t="s">
        <v>24</v>
      </c>
      <c r="I14" s="70" t="s">
        <v>66</v>
      </c>
      <c r="J14" s="71"/>
    </row>
    <row r="15" spans="1:11" x14ac:dyDescent="0.25">
      <c r="A15" s="26" t="s">
        <v>22</v>
      </c>
      <c r="B15" s="24">
        <f>0.3164*(F11^-0.25)</f>
        <v>1.4111497864892643E-2</v>
      </c>
      <c r="C15" s="27" t="s">
        <v>24</v>
      </c>
      <c r="D15" s="13"/>
      <c r="E15" s="55"/>
      <c r="F15" s="11"/>
      <c r="I15" s="72" t="s">
        <v>58</v>
      </c>
      <c r="J15" s="9" t="s">
        <v>67</v>
      </c>
    </row>
    <row r="16" spans="1:11" ht="18.75" thickBot="1" x14ac:dyDescent="0.4">
      <c r="A16" s="29" t="s">
        <v>61</v>
      </c>
      <c r="B16" s="25">
        <f>B15*(B6/F9)*(J5/2)*(F10*F10)</f>
        <v>7.6625456293966439</v>
      </c>
      <c r="C16" s="28" t="s">
        <v>23</v>
      </c>
      <c r="I16" s="73" t="s">
        <v>58</v>
      </c>
      <c r="J16" s="9" t="s">
        <v>68</v>
      </c>
    </row>
    <row r="17" spans="1:13" ht="15.75" thickTop="1" x14ac:dyDescent="0.25">
      <c r="A17" s="11"/>
      <c r="B17" s="11"/>
      <c r="C17" s="11"/>
      <c r="D17" s="11"/>
      <c r="E17" s="11"/>
      <c r="F17" s="11"/>
      <c r="I17" s="97" t="s">
        <v>58</v>
      </c>
      <c r="J17" t="s">
        <v>115</v>
      </c>
    </row>
    <row r="18" spans="1:13" x14ac:dyDescent="0.25">
      <c r="A18" s="11"/>
      <c r="B18" s="100"/>
      <c r="C18" s="101" t="s">
        <v>52</v>
      </c>
      <c r="D18" s="101" t="s">
        <v>53</v>
      </c>
      <c r="E18" s="100" t="s">
        <v>57</v>
      </c>
      <c r="F18" s="11"/>
    </row>
    <row r="19" spans="1:13" ht="18" x14ac:dyDescent="0.35">
      <c r="A19" s="12" t="s">
        <v>25</v>
      </c>
      <c r="B19" s="98" t="s">
        <v>26</v>
      </c>
      <c r="C19" s="30">
        <v>2</v>
      </c>
      <c r="D19" s="106">
        <v>0.51</v>
      </c>
      <c r="E19" s="99">
        <f>C19*D19</f>
        <v>1.02</v>
      </c>
      <c r="F19" s="11"/>
      <c r="I19" s="74" t="s">
        <v>78</v>
      </c>
      <c r="J19" s="75" t="s">
        <v>79</v>
      </c>
      <c r="K19" s="75" t="s">
        <v>80</v>
      </c>
      <c r="L19" s="76"/>
      <c r="M19" s="76"/>
    </row>
    <row r="20" spans="1:13" x14ac:dyDescent="0.25">
      <c r="A20" s="11"/>
      <c r="B20" s="98" t="s">
        <v>54</v>
      </c>
      <c r="C20" s="30">
        <v>0</v>
      </c>
      <c r="D20" s="20">
        <v>0.3</v>
      </c>
      <c r="E20" s="24">
        <f>D20*C20</f>
        <v>0</v>
      </c>
      <c r="F20" s="11"/>
      <c r="I20" s="77" t="s">
        <v>81</v>
      </c>
      <c r="J20" s="78" t="s">
        <v>82</v>
      </c>
      <c r="K20" s="79" t="s">
        <v>83</v>
      </c>
      <c r="L20" s="7"/>
      <c r="M20" s="7"/>
    </row>
    <row r="21" spans="1:13" x14ac:dyDescent="0.25">
      <c r="A21" s="11"/>
      <c r="B21" s="98" t="s">
        <v>55</v>
      </c>
      <c r="C21" s="30">
        <v>0</v>
      </c>
      <c r="D21" s="20">
        <v>0.23</v>
      </c>
      <c r="E21" s="24">
        <f>D21*C21</f>
        <v>0</v>
      </c>
      <c r="F21" s="11"/>
      <c r="I21" s="77" t="s">
        <v>84</v>
      </c>
      <c r="J21" s="7" t="s">
        <v>85</v>
      </c>
      <c r="K21" s="79" t="s">
        <v>86</v>
      </c>
      <c r="L21" s="79" t="s">
        <v>87</v>
      </c>
      <c r="M21" s="7"/>
    </row>
    <row r="22" spans="1:13" x14ac:dyDescent="0.25">
      <c r="A22" s="11"/>
      <c r="B22" s="19" t="s">
        <v>70</v>
      </c>
      <c r="C22" s="30">
        <v>0</v>
      </c>
      <c r="D22" s="20"/>
      <c r="E22" s="31">
        <f>C22*D22</f>
        <v>0</v>
      </c>
      <c r="F22" s="11"/>
      <c r="I22" s="80" t="s">
        <v>88</v>
      </c>
      <c r="J22" s="79"/>
      <c r="K22" s="79" t="s">
        <v>89</v>
      </c>
      <c r="L22" s="7" t="s">
        <v>90</v>
      </c>
      <c r="M22" s="7"/>
    </row>
    <row r="23" spans="1:13" x14ac:dyDescent="0.25">
      <c r="A23" s="11"/>
      <c r="B23" s="19" t="s">
        <v>71</v>
      </c>
      <c r="C23" s="30">
        <v>0</v>
      </c>
      <c r="D23" s="20"/>
      <c r="E23" s="24">
        <f>D23*C23</f>
        <v>0</v>
      </c>
      <c r="F23" s="11"/>
      <c r="I23" s="80" t="s">
        <v>91</v>
      </c>
      <c r="J23" s="79"/>
      <c r="K23" s="79" t="s">
        <v>89</v>
      </c>
      <c r="L23" s="7" t="s">
        <v>92</v>
      </c>
      <c r="M23" s="7"/>
    </row>
    <row r="24" spans="1:13" x14ac:dyDescent="0.25">
      <c r="A24" s="11"/>
      <c r="B24" s="19"/>
      <c r="C24" s="44"/>
      <c r="D24" s="20"/>
      <c r="E24" s="45"/>
      <c r="F24" s="11"/>
    </row>
    <row r="25" spans="1:13" x14ac:dyDescent="0.25">
      <c r="A25" s="11"/>
      <c r="B25" s="19"/>
      <c r="C25" s="44"/>
      <c r="D25" s="20"/>
      <c r="E25" s="45"/>
      <c r="F25" s="11"/>
      <c r="I25" t="s">
        <v>93</v>
      </c>
    </row>
    <row r="26" spans="1:13" x14ac:dyDescent="0.25">
      <c r="A26" s="11"/>
      <c r="B26" s="19"/>
      <c r="C26" s="44"/>
      <c r="D26" s="20"/>
      <c r="E26" s="45"/>
      <c r="F26" s="11"/>
    </row>
    <row r="27" spans="1:13" x14ac:dyDescent="0.25">
      <c r="A27" s="11"/>
      <c r="B27" s="19"/>
      <c r="C27" s="44"/>
      <c r="D27" s="20"/>
      <c r="E27" s="45"/>
      <c r="F27" s="11"/>
      <c r="I27" s="85" t="s">
        <v>104</v>
      </c>
      <c r="J27" s="86"/>
      <c r="K27" s="87"/>
    </row>
    <row r="28" spans="1:13" x14ac:dyDescent="0.25">
      <c r="A28" s="11"/>
      <c r="B28" s="19"/>
      <c r="C28" s="44"/>
      <c r="D28" s="20"/>
      <c r="E28" s="45"/>
      <c r="F28" s="11"/>
      <c r="I28" s="88" t="s">
        <v>103</v>
      </c>
      <c r="J28" s="89" t="s">
        <v>107</v>
      </c>
      <c r="K28" s="90" t="s">
        <v>37</v>
      </c>
    </row>
    <row r="29" spans="1:13" x14ac:dyDescent="0.25">
      <c r="A29" s="11"/>
      <c r="B29" s="19"/>
      <c r="C29" s="44"/>
      <c r="D29" s="20"/>
      <c r="E29" s="45"/>
      <c r="F29" s="11"/>
      <c r="I29" s="88" t="s">
        <v>103</v>
      </c>
      <c r="J29" s="89" t="s">
        <v>105</v>
      </c>
      <c r="K29" s="90" t="s">
        <v>108</v>
      </c>
    </row>
    <row r="30" spans="1:13" x14ac:dyDescent="0.25">
      <c r="A30" s="11"/>
      <c r="B30" s="19"/>
      <c r="C30" s="44"/>
      <c r="D30" s="20"/>
      <c r="E30" s="45"/>
      <c r="F30" s="11"/>
      <c r="I30" s="91" t="s">
        <v>103</v>
      </c>
      <c r="J30" s="92" t="s">
        <v>106</v>
      </c>
      <c r="K30" s="93" t="s">
        <v>38</v>
      </c>
    </row>
    <row r="31" spans="1:13" x14ac:dyDescent="0.25">
      <c r="A31" s="11"/>
      <c r="B31" s="19"/>
      <c r="C31" s="44"/>
      <c r="D31" s="20"/>
      <c r="E31" s="45"/>
      <c r="F31" s="11"/>
    </row>
    <row r="32" spans="1:13" x14ac:dyDescent="0.25">
      <c r="A32" s="11"/>
      <c r="B32" s="19"/>
      <c r="C32" s="44"/>
      <c r="D32" s="20"/>
      <c r="E32" s="45"/>
      <c r="F32" s="11"/>
    </row>
    <row r="33" spans="1:9" x14ac:dyDescent="0.25">
      <c r="A33" s="11"/>
      <c r="B33" s="19"/>
      <c r="C33" s="44"/>
      <c r="D33" s="20"/>
      <c r="E33" s="45"/>
      <c r="F33" s="11"/>
    </row>
    <row r="34" spans="1:9" ht="15.75" thickBot="1" x14ac:dyDescent="0.3">
      <c r="B34" s="95" t="s">
        <v>59</v>
      </c>
      <c r="C34" s="96">
        <f>SUM(E19:E24)</f>
        <v>1.02</v>
      </c>
      <c r="D34" s="11"/>
      <c r="E34" s="11"/>
    </row>
    <row r="35" spans="1:9" ht="15.75" thickTop="1" x14ac:dyDescent="0.25"/>
    <row r="36" spans="1:9" ht="18" x14ac:dyDescent="0.35">
      <c r="A36" s="13"/>
      <c r="B36" s="258" t="s">
        <v>69</v>
      </c>
      <c r="C36" s="259"/>
      <c r="D36" s="11"/>
      <c r="E36" s="11"/>
      <c r="F36" s="11"/>
    </row>
    <row r="37" spans="1:9" ht="18.75" thickBot="1" x14ac:dyDescent="0.4">
      <c r="A37" s="29" t="s">
        <v>60</v>
      </c>
      <c r="B37" s="25">
        <f>C34*(J5/2)*(F10*F10)</f>
        <v>16.541956940990914</v>
      </c>
      <c r="C37" s="25" t="s">
        <v>23</v>
      </c>
      <c r="D37" s="11"/>
      <c r="E37" s="11"/>
      <c r="F37" s="11"/>
    </row>
    <row r="38" spans="1:9" ht="15.75" thickTop="1" x14ac:dyDescent="0.25"/>
    <row r="39" spans="1:9" ht="18" x14ac:dyDescent="0.35">
      <c r="A39" s="39" t="s">
        <v>49</v>
      </c>
      <c r="B39" s="40" t="s">
        <v>52</v>
      </c>
      <c r="C39" s="41" t="s">
        <v>74</v>
      </c>
      <c r="D39" s="40" t="s">
        <v>73</v>
      </c>
      <c r="E39" s="40"/>
      <c r="F39" s="42" t="s">
        <v>116</v>
      </c>
      <c r="G39" s="43"/>
      <c r="H39" s="43"/>
      <c r="I39" s="43"/>
    </row>
    <row r="40" spans="1:9" x14ac:dyDescent="0.25">
      <c r="A40" s="18" t="s">
        <v>48</v>
      </c>
      <c r="B40" s="37">
        <v>1</v>
      </c>
      <c r="C40" s="38">
        <v>70</v>
      </c>
      <c r="D40" s="17">
        <f>B40*C40</f>
        <v>70</v>
      </c>
      <c r="E40" s="16" t="s">
        <v>23</v>
      </c>
      <c r="F40" s="9"/>
    </row>
    <row r="41" spans="1:9" x14ac:dyDescent="0.25">
      <c r="A41" s="18" t="s">
        <v>56</v>
      </c>
      <c r="B41" s="37">
        <v>1</v>
      </c>
      <c r="C41" s="38">
        <v>100</v>
      </c>
      <c r="D41" s="17">
        <f>C41*B41</f>
        <v>100</v>
      </c>
      <c r="E41" s="16" t="s">
        <v>23</v>
      </c>
      <c r="F41" s="9"/>
    </row>
    <row r="42" spans="1:9" x14ac:dyDescent="0.25">
      <c r="A42" s="18" t="s">
        <v>62</v>
      </c>
      <c r="B42" s="37">
        <v>0</v>
      </c>
      <c r="C42" s="38">
        <v>20</v>
      </c>
      <c r="D42" s="17">
        <f>C42*B42</f>
        <v>0</v>
      </c>
      <c r="E42" s="16" t="s">
        <v>23</v>
      </c>
      <c r="F42" s="9"/>
    </row>
    <row r="43" spans="1:9" x14ac:dyDescent="0.25">
      <c r="A43" s="33" t="s">
        <v>72</v>
      </c>
      <c r="B43" s="37">
        <v>0</v>
      </c>
      <c r="C43" s="38">
        <v>30</v>
      </c>
      <c r="D43" s="17">
        <f>C43*B43</f>
        <v>0</v>
      </c>
      <c r="E43" s="16" t="s">
        <v>23</v>
      </c>
      <c r="F43" s="9"/>
    </row>
    <row r="44" spans="1:9" x14ac:dyDescent="0.25">
      <c r="A44" s="18" t="s">
        <v>65</v>
      </c>
      <c r="B44" s="37">
        <v>0</v>
      </c>
      <c r="C44" s="38">
        <v>70</v>
      </c>
      <c r="D44" s="17">
        <f>C44*B44</f>
        <v>0</v>
      </c>
      <c r="E44" s="16" t="s">
        <v>23</v>
      </c>
      <c r="F44" s="9"/>
    </row>
    <row r="45" spans="1:9" x14ac:dyDescent="0.25">
      <c r="A45" s="18" t="s">
        <v>63</v>
      </c>
      <c r="B45" s="37">
        <v>0</v>
      </c>
      <c r="C45" s="38">
        <v>15</v>
      </c>
      <c r="D45" s="17">
        <f>C45*B45</f>
        <v>0</v>
      </c>
      <c r="E45" s="16" t="s">
        <v>23</v>
      </c>
      <c r="F45" s="9"/>
    </row>
    <row r="46" spans="1:9" ht="15.75" thickBot="1" x14ac:dyDescent="0.3"/>
    <row r="47" spans="1:9" x14ac:dyDescent="0.25">
      <c r="A47" s="46" t="s">
        <v>50</v>
      </c>
      <c r="B47" s="47">
        <f>B16+B37+D40+D41+D42+D43+D44+D45</f>
        <v>194.20450257038755</v>
      </c>
      <c r="C47" s="48" t="s">
        <v>23</v>
      </c>
    </row>
    <row r="48" spans="1:9" x14ac:dyDescent="0.25">
      <c r="A48" s="49"/>
      <c r="B48" s="50">
        <f>B47/100</f>
        <v>1.9420450257038755</v>
      </c>
      <c r="C48" s="51" t="s">
        <v>51</v>
      </c>
    </row>
    <row r="49" spans="1:3" ht="15.75" thickBot="1" x14ac:dyDescent="0.3">
      <c r="A49" s="52"/>
      <c r="B49" s="53">
        <f>B48/1000</f>
        <v>1.9420450257038755E-3</v>
      </c>
      <c r="C49" s="54" t="s">
        <v>64</v>
      </c>
    </row>
    <row r="50" spans="1:3" ht="15.75" thickTop="1" x14ac:dyDescent="0.25"/>
  </sheetData>
  <mergeCells count="3">
    <mergeCell ref="B12:C12"/>
    <mergeCell ref="B36:C36"/>
    <mergeCell ref="F11:G11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topLeftCell="A25" zoomScale="80" zoomScaleNormal="80" workbookViewId="0">
      <selection activeCell="F39" sqref="F39"/>
    </sheetView>
  </sheetViews>
  <sheetFormatPr baseColWidth="10" defaultColWidth="9.140625" defaultRowHeight="15" x14ac:dyDescent="0.25"/>
  <cols>
    <col min="1" max="1" width="30.140625" customWidth="1"/>
    <col min="2" max="2" width="16" customWidth="1"/>
    <col min="3" max="3" width="10" customWidth="1"/>
    <col min="5" max="5" width="25.85546875" customWidth="1"/>
    <col min="6" max="6" width="10.85546875" customWidth="1"/>
    <col min="9" max="9" width="16.28515625" customWidth="1"/>
    <col min="10" max="10" width="16" customWidth="1"/>
    <col min="11" max="11" width="14.5703125" customWidth="1"/>
    <col min="12" max="12" width="15.140625" customWidth="1"/>
  </cols>
  <sheetData>
    <row r="1" spans="1:11" x14ac:dyDescent="0.25">
      <c r="A1" s="6" t="s">
        <v>113</v>
      </c>
    </row>
    <row r="3" spans="1:11" ht="15.75" x14ac:dyDescent="0.25">
      <c r="A3" s="1" t="s">
        <v>0</v>
      </c>
      <c r="B3" s="2"/>
      <c r="C3" s="2"/>
      <c r="D3" s="2"/>
      <c r="E3" s="2"/>
      <c r="F3" s="2"/>
      <c r="G3" s="2"/>
      <c r="H3" s="2"/>
      <c r="I3" s="32" t="s">
        <v>9</v>
      </c>
      <c r="J3" s="15" t="s">
        <v>109</v>
      </c>
      <c r="K3" s="15"/>
    </row>
    <row r="4" spans="1:11" x14ac:dyDescent="0.25">
      <c r="B4" s="3"/>
      <c r="I4" s="7"/>
      <c r="J4" s="7"/>
      <c r="K4" s="7"/>
    </row>
    <row r="5" spans="1:11" x14ac:dyDescent="0.25">
      <c r="A5" t="s">
        <v>2</v>
      </c>
      <c r="B5" s="21">
        <v>2.9055</v>
      </c>
      <c r="C5" s="14" t="s">
        <v>1</v>
      </c>
      <c r="I5" s="7" t="s">
        <v>10</v>
      </c>
      <c r="J5" s="7">
        <v>1.2049000000000001</v>
      </c>
      <c r="K5" s="7" t="s">
        <v>11</v>
      </c>
    </row>
    <row r="6" spans="1:11" x14ac:dyDescent="0.25">
      <c r="A6" t="s">
        <v>4</v>
      </c>
      <c r="B6" s="22">
        <v>25</v>
      </c>
      <c r="C6" s="14" t="s">
        <v>3</v>
      </c>
      <c r="I6" s="7" t="s">
        <v>12</v>
      </c>
      <c r="J6" s="7">
        <v>1.532873E-5</v>
      </c>
      <c r="K6" s="7" t="s">
        <v>13</v>
      </c>
    </row>
    <row r="7" spans="1:11" x14ac:dyDescent="0.25">
      <c r="A7" t="s">
        <v>5</v>
      </c>
      <c r="B7" s="21">
        <v>1.6000000000000001E-4</v>
      </c>
      <c r="C7" s="14" t="s">
        <v>3</v>
      </c>
      <c r="I7" s="7" t="s">
        <v>18</v>
      </c>
      <c r="J7" s="8">
        <v>1.0068239999999999</v>
      </c>
      <c r="K7" s="7" t="s">
        <v>14</v>
      </c>
    </row>
    <row r="8" spans="1:11" x14ac:dyDescent="0.25">
      <c r="A8" t="s">
        <v>6</v>
      </c>
      <c r="B8" s="22">
        <v>0.8</v>
      </c>
      <c r="C8" s="14" t="s">
        <v>3</v>
      </c>
      <c r="E8" s="10" t="s">
        <v>76</v>
      </c>
      <c r="F8" s="23">
        <f>B8*B9</f>
        <v>0.55999999999999994</v>
      </c>
      <c r="G8" s="24" t="s">
        <v>8</v>
      </c>
      <c r="I8" s="7" t="s">
        <v>17</v>
      </c>
      <c r="J8" s="7">
        <v>293.55694499999998</v>
      </c>
      <c r="K8" s="7" t="s">
        <v>19</v>
      </c>
    </row>
    <row r="9" spans="1:11" ht="18" x14ac:dyDescent="0.35">
      <c r="A9" t="s">
        <v>7</v>
      </c>
      <c r="B9" s="22">
        <v>0.7</v>
      </c>
      <c r="C9" s="14" t="s">
        <v>3</v>
      </c>
      <c r="E9" s="10" t="s">
        <v>75</v>
      </c>
      <c r="F9" s="23">
        <f>(F8*4)/(2*(B8+B9))</f>
        <v>0.74666666666666659</v>
      </c>
      <c r="G9" s="24" t="s">
        <v>3</v>
      </c>
      <c r="I9" s="69" t="s">
        <v>29</v>
      </c>
      <c r="J9" s="15"/>
      <c r="K9" s="15"/>
    </row>
    <row r="10" spans="1:11" ht="18" x14ac:dyDescent="0.35">
      <c r="B10" s="5"/>
      <c r="E10" s="10" t="s">
        <v>77</v>
      </c>
      <c r="F10" s="23">
        <f>B5/F8</f>
        <v>5.1883928571428575</v>
      </c>
      <c r="G10" s="24" t="s">
        <v>16</v>
      </c>
      <c r="I10" s="7" t="s">
        <v>27</v>
      </c>
      <c r="J10" s="7"/>
      <c r="K10" s="7" t="s">
        <v>28</v>
      </c>
    </row>
    <row r="11" spans="1:11" x14ac:dyDescent="0.25">
      <c r="B11" s="5"/>
      <c r="E11" s="10" t="s">
        <v>110</v>
      </c>
      <c r="F11" s="260">
        <f>(F10*F9)/J6</f>
        <v>252728.04726810372</v>
      </c>
      <c r="G11" s="260"/>
    </row>
    <row r="12" spans="1:11" x14ac:dyDescent="0.25">
      <c r="A12" s="6" t="s">
        <v>20</v>
      </c>
      <c r="B12" s="258" t="s">
        <v>21</v>
      </c>
      <c r="C12" s="259"/>
      <c r="F12" s="4"/>
    </row>
    <row r="13" spans="1:11" x14ac:dyDescent="0.25">
      <c r="C13" s="3"/>
    </row>
    <row r="14" spans="1:11" x14ac:dyDescent="0.25">
      <c r="A14" s="34" t="s">
        <v>22</v>
      </c>
      <c r="B14" s="36" t="s">
        <v>114</v>
      </c>
      <c r="C14" s="56"/>
      <c r="D14" s="35" t="s">
        <v>24</v>
      </c>
      <c r="I14" s="70" t="s">
        <v>66</v>
      </c>
      <c r="J14" s="71"/>
    </row>
    <row r="15" spans="1:11" x14ac:dyDescent="0.25">
      <c r="A15" s="26" t="s">
        <v>22</v>
      </c>
      <c r="B15" s="24">
        <f>0.0032+0.221*F11^-0.237</f>
        <v>1.4786797260710742E-2</v>
      </c>
      <c r="C15" s="27" t="s">
        <v>24</v>
      </c>
      <c r="D15" s="13"/>
      <c r="E15" s="55"/>
      <c r="F15" s="11"/>
      <c r="I15" s="72" t="s">
        <v>58</v>
      </c>
      <c r="J15" s="9" t="s">
        <v>67</v>
      </c>
    </row>
    <row r="16" spans="1:11" ht="18.75" thickBot="1" x14ac:dyDescent="0.4">
      <c r="A16" s="29" t="s">
        <v>61</v>
      </c>
      <c r="B16" s="25">
        <f>B15*(B6/F9)*(J5/2)*(F10*F10)</f>
        <v>8.029233310853451</v>
      </c>
      <c r="C16" s="28" t="s">
        <v>23</v>
      </c>
      <c r="I16" s="73" t="s">
        <v>58</v>
      </c>
      <c r="J16" s="9" t="s">
        <v>68</v>
      </c>
    </row>
    <row r="17" spans="1:13" ht="15.75" thickTop="1" x14ac:dyDescent="0.25">
      <c r="A17" s="11"/>
      <c r="B17" s="11"/>
      <c r="C17" s="11"/>
      <c r="D17" s="11"/>
      <c r="E17" s="11"/>
      <c r="F17" s="11"/>
      <c r="I17" s="97" t="s">
        <v>58</v>
      </c>
      <c r="J17" t="s">
        <v>115</v>
      </c>
    </row>
    <row r="18" spans="1:13" x14ac:dyDescent="0.25">
      <c r="A18" s="11"/>
      <c r="B18" s="100"/>
      <c r="C18" s="101" t="s">
        <v>52</v>
      </c>
      <c r="D18" s="102" t="s">
        <v>53</v>
      </c>
      <c r="E18" s="100" t="s">
        <v>57</v>
      </c>
      <c r="F18" s="11"/>
    </row>
    <row r="19" spans="1:13" ht="18" x14ac:dyDescent="0.35">
      <c r="A19" s="12" t="s">
        <v>25</v>
      </c>
      <c r="B19" s="98" t="s">
        <v>26</v>
      </c>
      <c r="C19" s="30">
        <v>2</v>
      </c>
      <c r="D19" s="98">
        <v>0.51</v>
      </c>
      <c r="E19" s="103">
        <f>C19*D19</f>
        <v>1.02</v>
      </c>
      <c r="F19" s="11"/>
      <c r="I19" s="74" t="s">
        <v>78</v>
      </c>
      <c r="J19" s="75" t="s">
        <v>79</v>
      </c>
      <c r="K19" s="75" t="s">
        <v>80</v>
      </c>
      <c r="L19" s="76"/>
      <c r="M19" s="76"/>
    </row>
    <row r="20" spans="1:13" x14ac:dyDescent="0.25">
      <c r="A20" s="11"/>
      <c r="B20" s="98" t="s">
        <v>54</v>
      </c>
      <c r="C20" s="30">
        <v>0</v>
      </c>
      <c r="D20" s="98">
        <v>0.3</v>
      </c>
      <c r="E20" s="104">
        <f>D20*C20</f>
        <v>0</v>
      </c>
      <c r="F20" s="11"/>
      <c r="I20" s="77" t="s">
        <v>81</v>
      </c>
      <c r="J20" s="78" t="s">
        <v>82</v>
      </c>
      <c r="K20" s="79" t="s">
        <v>83</v>
      </c>
      <c r="L20" s="7"/>
      <c r="M20" s="7"/>
    </row>
    <row r="21" spans="1:13" x14ac:dyDescent="0.25">
      <c r="A21" s="11"/>
      <c r="B21" s="98" t="s">
        <v>55</v>
      </c>
      <c r="C21" s="30">
        <v>0</v>
      </c>
      <c r="D21" s="98">
        <v>0.23</v>
      </c>
      <c r="E21" s="105">
        <f>D21*C21</f>
        <v>0</v>
      </c>
      <c r="F21" s="11"/>
      <c r="I21" s="77" t="s">
        <v>84</v>
      </c>
      <c r="J21" s="7" t="s">
        <v>85</v>
      </c>
      <c r="K21" s="79" t="s">
        <v>86</v>
      </c>
      <c r="L21" s="79" t="s">
        <v>87</v>
      </c>
      <c r="M21" s="7"/>
    </row>
    <row r="22" spans="1:13" x14ac:dyDescent="0.25">
      <c r="A22" s="11"/>
      <c r="B22" s="19" t="s">
        <v>70</v>
      </c>
      <c r="C22" s="30">
        <v>0</v>
      </c>
      <c r="D22" s="20">
        <v>0</v>
      </c>
      <c r="E22" s="31">
        <f>C22*D22</f>
        <v>0</v>
      </c>
      <c r="F22" s="11"/>
      <c r="I22" s="80" t="s">
        <v>88</v>
      </c>
      <c r="J22" s="79"/>
      <c r="K22" s="79" t="s">
        <v>89</v>
      </c>
      <c r="L22" s="7" t="s">
        <v>90</v>
      </c>
      <c r="M22" s="7"/>
    </row>
    <row r="23" spans="1:13" x14ac:dyDescent="0.25">
      <c r="A23" s="11"/>
      <c r="B23" s="19" t="s">
        <v>71</v>
      </c>
      <c r="C23" s="30">
        <v>0</v>
      </c>
      <c r="D23" s="20">
        <v>0</v>
      </c>
      <c r="E23" s="24">
        <f>D23*C23</f>
        <v>0</v>
      </c>
      <c r="F23" s="11"/>
      <c r="I23" s="80" t="s">
        <v>91</v>
      </c>
      <c r="J23" s="79"/>
      <c r="K23" s="79" t="s">
        <v>89</v>
      </c>
      <c r="L23" s="7" t="s">
        <v>92</v>
      </c>
      <c r="M23" s="7"/>
    </row>
    <row r="24" spans="1:13" x14ac:dyDescent="0.25">
      <c r="A24" s="11"/>
      <c r="B24" s="19"/>
      <c r="C24" s="44"/>
      <c r="D24" s="20"/>
      <c r="E24" s="45"/>
      <c r="F24" s="11"/>
    </row>
    <row r="25" spans="1:13" x14ac:dyDescent="0.25">
      <c r="A25" s="11"/>
      <c r="B25" s="19"/>
      <c r="C25" s="44"/>
      <c r="D25" s="20"/>
      <c r="E25" s="45"/>
      <c r="F25" s="11"/>
      <c r="I25" t="s">
        <v>93</v>
      </c>
    </row>
    <row r="26" spans="1:13" x14ac:dyDescent="0.25">
      <c r="A26" s="11"/>
      <c r="B26" s="19"/>
      <c r="C26" s="44"/>
      <c r="D26" s="20"/>
      <c r="E26" s="45"/>
      <c r="F26" s="11"/>
    </row>
    <row r="27" spans="1:13" x14ac:dyDescent="0.25">
      <c r="A27" s="11"/>
      <c r="B27" s="19"/>
      <c r="C27" s="44"/>
      <c r="D27" s="20"/>
      <c r="E27" s="45"/>
      <c r="F27" s="11"/>
      <c r="I27" s="85" t="s">
        <v>104</v>
      </c>
      <c r="J27" s="86"/>
      <c r="K27" s="87"/>
    </row>
    <row r="28" spans="1:13" x14ac:dyDescent="0.25">
      <c r="A28" s="11"/>
      <c r="B28" s="19"/>
      <c r="C28" s="44"/>
      <c r="D28" s="20"/>
      <c r="E28" s="45"/>
      <c r="F28" s="11"/>
      <c r="I28" s="88" t="s">
        <v>103</v>
      </c>
      <c r="J28" s="89" t="s">
        <v>107</v>
      </c>
      <c r="K28" s="90" t="s">
        <v>37</v>
      </c>
    </row>
    <row r="29" spans="1:13" x14ac:dyDescent="0.25">
      <c r="A29" s="11"/>
      <c r="B29" s="19"/>
      <c r="C29" s="44"/>
      <c r="D29" s="20"/>
      <c r="E29" s="45"/>
      <c r="F29" s="11"/>
      <c r="I29" s="88" t="s">
        <v>103</v>
      </c>
      <c r="J29" s="89" t="s">
        <v>105</v>
      </c>
      <c r="K29" s="90" t="s">
        <v>108</v>
      </c>
    </row>
    <row r="30" spans="1:13" x14ac:dyDescent="0.25">
      <c r="A30" s="11"/>
      <c r="B30" s="19"/>
      <c r="C30" s="44"/>
      <c r="D30" s="20"/>
      <c r="E30" s="45"/>
      <c r="F30" s="11"/>
      <c r="I30" s="91" t="s">
        <v>103</v>
      </c>
      <c r="J30" s="92" t="s">
        <v>106</v>
      </c>
      <c r="K30" s="93" t="s">
        <v>38</v>
      </c>
    </row>
    <row r="31" spans="1:13" x14ac:dyDescent="0.25">
      <c r="A31" s="11"/>
      <c r="B31" s="19"/>
      <c r="C31" s="44"/>
      <c r="D31" s="20"/>
      <c r="E31" s="45"/>
      <c r="F31" s="11"/>
    </row>
    <row r="32" spans="1:13" x14ac:dyDescent="0.25">
      <c r="A32" s="11"/>
      <c r="B32" s="19"/>
      <c r="C32" s="44"/>
      <c r="D32" s="20"/>
      <c r="E32" s="45"/>
      <c r="F32" s="11"/>
    </row>
    <row r="33" spans="1:9" x14ac:dyDescent="0.25">
      <c r="A33" s="11"/>
      <c r="B33" s="19"/>
      <c r="C33" s="44"/>
      <c r="D33" s="20"/>
      <c r="E33" s="45"/>
      <c r="F33" s="11"/>
    </row>
    <row r="34" spans="1:9" ht="15.75" thickBot="1" x14ac:dyDescent="0.3">
      <c r="B34" s="95" t="s">
        <v>59</v>
      </c>
      <c r="C34" s="96">
        <f>SUM(E19:E24)</f>
        <v>1.02</v>
      </c>
      <c r="D34" s="11"/>
      <c r="E34" s="11"/>
    </row>
    <row r="35" spans="1:9" ht="15.75" thickTop="1" x14ac:dyDescent="0.25"/>
    <row r="36" spans="1:9" ht="18" x14ac:dyDescent="0.35">
      <c r="A36" s="13"/>
      <c r="B36" s="258" t="s">
        <v>69</v>
      </c>
      <c r="C36" s="259"/>
      <c r="D36" s="11"/>
      <c r="E36" s="11"/>
      <c r="F36" s="11"/>
    </row>
    <row r="37" spans="1:9" ht="18.75" thickBot="1" x14ac:dyDescent="0.4">
      <c r="A37" s="29" t="s">
        <v>60</v>
      </c>
      <c r="B37" s="25">
        <f>C34*(J5/2)*(F10*F10)</f>
        <v>16.541956940990914</v>
      </c>
      <c r="C37" s="25" t="s">
        <v>23</v>
      </c>
      <c r="D37" s="11"/>
      <c r="E37" s="11"/>
      <c r="F37" s="11"/>
    </row>
    <row r="38" spans="1:9" ht="15.75" thickTop="1" x14ac:dyDescent="0.25"/>
    <row r="39" spans="1:9" ht="18" x14ac:dyDescent="0.35">
      <c r="A39" s="39" t="s">
        <v>49</v>
      </c>
      <c r="B39" s="40" t="s">
        <v>52</v>
      </c>
      <c r="C39" s="41" t="s">
        <v>74</v>
      </c>
      <c r="D39" s="40" t="s">
        <v>73</v>
      </c>
      <c r="E39" s="40"/>
      <c r="F39" s="42" t="s">
        <v>116</v>
      </c>
      <c r="G39" s="43"/>
      <c r="H39" s="43"/>
      <c r="I39" s="43"/>
    </row>
    <row r="40" spans="1:9" x14ac:dyDescent="0.25">
      <c r="A40" s="18" t="s">
        <v>48</v>
      </c>
      <c r="B40" s="37">
        <v>1</v>
      </c>
      <c r="C40" s="38">
        <v>70</v>
      </c>
      <c r="D40" s="17">
        <f>B40*C40</f>
        <v>70</v>
      </c>
      <c r="E40" s="16" t="s">
        <v>23</v>
      </c>
      <c r="F40" s="9"/>
    </row>
    <row r="41" spans="1:9" x14ac:dyDescent="0.25">
      <c r="A41" s="18" t="s">
        <v>56</v>
      </c>
      <c r="B41" s="37">
        <v>1</v>
      </c>
      <c r="C41" s="38">
        <v>100</v>
      </c>
      <c r="D41" s="17">
        <f>C41*B41</f>
        <v>100</v>
      </c>
      <c r="E41" s="16" t="s">
        <v>23</v>
      </c>
      <c r="F41" s="9"/>
    </row>
    <row r="42" spans="1:9" x14ac:dyDescent="0.25">
      <c r="A42" s="18" t="s">
        <v>62</v>
      </c>
      <c r="B42" s="37">
        <v>0</v>
      </c>
      <c r="C42" s="38">
        <v>20</v>
      </c>
      <c r="D42" s="17">
        <f>C42*B42</f>
        <v>0</v>
      </c>
      <c r="E42" s="16" t="s">
        <v>23</v>
      </c>
      <c r="F42" s="9"/>
    </row>
    <row r="43" spans="1:9" x14ac:dyDescent="0.25">
      <c r="A43" s="33" t="s">
        <v>72</v>
      </c>
      <c r="B43" s="37">
        <v>0</v>
      </c>
      <c r="C43" s="38">
        <v>30</v>
      </c>
      <c r="D43" s="17">
        <f>C43*B43</f>
        <v>0</v>
      </c>
      <c r="E43" s="16" t="s">
        <v>23</v>
      </c>
      <c r="F43" s="9"/>
    </row>
    <row r="44" spans="1:9" x14ac:dyDescent="0.25">
      <c r="A44" s="18" t="s">
        <v>65</v>
      </c>
      <c r="B44" s="37">
        <v>0</v>
      </c>
      <c r="C44" s="38">
        <v>70</v>
      </c>
      <c r="D44" s="17">
        <f>C44*B44</f>
        <v>0</v>
      </c>
      <c r="E44" s="16" t="s">
        <v>23</v>
      </c>
      <c r="F44" s="9"/>
    </row>
    <row r="45" spans="1:9" x14ac:dyDescent="0.25">
      <c r="A45" s="18" t="s">
        <v>63</v>
      </c>
      <c r="B45" s="37">
        <v>0</v>
      </c>
      <c r="C45" s="38">
        <v>15</v>
      </c>
      <c r="D45" s="17">
        <f>C45*B45</f>
        <v>0</v>
      </c>
      <c r="E45" s="16" t="s">
        <v>23</v>
      </c>
      <c r="F45" s="9"/>
    </row>
    <row r="46" spans="1:9" ht="15.75" thickBot="1" x14ac:dyDescent="0.3"/>
    <row r="47" spans="1:9" x14ac:dyDescent="0.25">
      <c r="A47" s="46" t="s">
        <v>50</v>
      </c>
      <c r="B47" s="47">
        <f>B16+B37+D40+D41+D42+D43+D44+D45</f>
        <v>194.57119025184437</v>
      </c>
      <c r="C47" s="48" t="s">
        <v>23</v>
      </c>
    </row>
    <row r="48" spans="1:9" x14ac:dyDescent="0.25">
      <c r="A48" s="49"/>
      <c r="B48" s="50">
        <f>B47/100</f>
        <v>1.9457119025184437</v>
      </c>
      <c r="C48" s="51" t="s">
        <v>51</v>
      </c>
    </row>
    <row r="49" spans="1:3" ht="15.75" thickBot="1" x14ac:dyDescent="0.3">
      <c r="A49" s="52"/>
      <c r="B49" s="53">
        <f>B48/1000</f>
        <v>1.9457119025184438E-3</v>
      </c>
      <c r="C49" s="54" t="s">
        <v>64</v>
      </c>
    </row>
    <row r="50" spans="1:3" ht="15.75" thickTop="1" x14ac:dyDescent="0.25"/>
  </sheetData>
  <mergeCells count="3">
    <mergeCell ref="F11:G11"/>
    <mergeCell ref="B12:C12"/>
    <mergeCell ref="B36:C36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zoomScale="80" zoomScaleNormal="80" workbookViewId="0">
      <selection activeCell="B44" sqref="B44"/>
    </sheetView>
  </sheetViews>
  <sheetFormatPr baseColWidth="10" defaultColWidth="9.140625" defaultRowHeight="15" x14ac:dyDescent="0.25"/>
  <cols>
    <col min="1" max="1" width="30.140625" customWidth="1"/>
    <col min="2" max="2" width="16" customWidth="1"/>
    <col min="3" max="3" width="10" customWidth="1"/>
    <col min="5" max="5" width="25.85546875" customWidth="1"/>
    <col min="6" max="6" width="10.85546875" customWidth="1"/>
    <col min="9" max="9" width="15.42578125" customWidth="1"/>
    <col min="10" max="10" width="18.85546875" customWidth="1"/>
    <col min="11" max="11" width="14.5703125" customWidth="1"/>
    <col min="12" max="12" width="15.140625" customWidth="1"/>
  </cols>
  <sheetData>
    <row r="1" spans="1:11" x14ac:dyDescent="0.25">
      <c r="A1" s="6" t="s">
        <v>102</v>
      </c>
    </row>
    <row r="3" spans="1:11" ht="15.75" x14ac:dyDescent="0.25">
      <c r="A3" s="1" t="s">
        <v>0</v>
      </c>
      <c r="B3" s="2"/>
      <c r="C3" s="2"/>
      <c r="D3" s="2"/>
      <c r="E3" s="2"/>
      <c r="F3" s="2"/>
      <c r="G3" s="2"/>
      <c r="H3" s="2"/>
      <c r="I3" s="32" t="s">
        <v>9</v>
      </c>
      <c r="J3" s="15" t="s">
        <v>15</v>
      </c>
      <c r="K3" s="15"/>
    </row>
    <row r="4" spans="1:11" x14ac:dyDescent="0.25">
      <c r="B4" s="3"/>
      <c r="I4" s="7"/>
      <c r="J4" s="7"/>
      <c r="K4" s="7"/>
    </row>
    <row r="5" spans="1:11" x14ac:dyDescent="0.25">
      <c r="A5" t="s">
        <v>2</v>
      </c>
      <c r="B5" s="21">
        <v>2.9055</v>
      </c>
      <c r="C5" s="14" t="s">
        <v>1</v>
      </c>
      <c r="I5" s="7" t="s">
        <v>10</v>
      </c>
      <c r="J5" s="7">
        <v>1.2049000000000001</v>
      </c>
      <c r="K5" s="7" t="s">
        <v>11</v>
      </c>
    </row>
    <row r="6" spans="1:11" x14ac:dyDescent="0.25">
      <c r="A6" t="s">
        <v>4</v>
      </c>
      <c r="B6" s="22">
        <v>25</v>
      </c>
      <c r="C6" s="14" t="s">
        <v>3</v>
      </c>
      <c r="I6" s="7" t="s">
        <v>12</v>
      </c>
      <c r="J6" s="7">
        <v>1.5131E-5</v>
      </c>
      <c r="K6" s="7" t="s">
        <v>13</v>
      </c>
    </row>
    <row r="7" spans="1:11" x14ac:dyDescent="0.25">
      <c r="A7" t="s">
        <v>5</v>
      </c>
      <c r="B7" s="21">
        <v>1.6000000000000001E-4</v>
      </c>
      <c r="C7" s="14" t="s">
        <v>3</v>
      </c>
      <c r="I7" s="7" t="s">
        <v>18</v>
      </c>
      <c r="J7" s="8">
        <v>1.0068239999999999</v>
      </c>
      <c r="K7" s="7" t="s">
        <v>14</v>
      </c>
    </row>
    <row r="8" spans="1:11" x14ac:dyDescent="0.25">
      <c r="A8" t="s">
        <v>6</v>
      </c>
      <c r="B8" s="22">
        <v>0.8</v>
      </c>
      <c r="C8" s="14" t="s">
        <v>3</v>
      </c>
      <c r="E8" s="10" t="s">
        <v>76</v>
      </c>
      <c r="F8" s="23">
        <f>B8*B9</f>
        <v>0.55999999999999994</v>
      </c>
      <c r="G8" s="24" t="s">
        <v>8</v>
      </c>
      <c r="I8" s="7" t="s">
        <v>17</v>
      </c>
      <c r="J8" s="7">
        <v>293.55694499999998</v>
      </c>
      <c r="K8" s="7" t="s">
        <v>19</v>
      </c>
    </row>
    <row r="9" spans="1:11" ht="18" x14ac:dyDescent="0.35">
      <c r="A9" t="s">
        <v>7</v>
      </c>
      <c r="B9" s="22">
        <v>0.7</v>
      </c>
      <c r="C9" s="14" t="s">
        <v>3</v>
      </c>
      <c r="E9" s="10" t="s">
        <v>75</v>
      </c>
      <c r="F9" s="23">
        <f>(F8*4)/(2*(B8+B9))</f>
        <v>0.74666666666666659</v>
      </c>
      <c r="G9" s="24" t="s">
        <v>3</v>
      </c>
      <c r="I9" s="69" t="s">
        <v>29</v>
      </c>
      <c r="J9" s="15"/>
      <c r="K9" s="15"/>
    </row>
    <row r="10" spans="1:11" ht="18" x14ac:dyDescent="0.35">
      <c r="B10" s="5"/>
      <c r="E10" s="10" t="s">
        <v>77</v>
      </c>
      <c r="F10" s="23">
        <f>B5/F8</f>
        <v>5.1883928571428575</v>
      </c>
      <c r="G10" s="24" t="s">
        <v>16</v>
      </c>
      <c r="I10" s="7" t="s">
        <v>27</v>
      </c>
      <c r="J10" s="7"/>
      <c r="K10" s="7" t="s">
        <v>28</v>
      </c>
    </row>
    <row r="11" spans="1:11" x14ac:dyDescent="0.25">
      <c r="B11" s="5"/>
      <c r="E11" s="10"/>
      <c r="F11" s="4"/>
    </row>
    <row r="12" spans="1:11" ht="18" x14ac:dyDescent="0.35">
      <c r="A12" s="6" t="s">
        <v>20</v>
      </c>
      <c r="B12" s="261" t="s">
        <v>98</v>
      </c>
      <c r="C12" s="262"/>
      <c r="D12" s="262"/>
      <c r="E12" s="262"/>
      <c r="F12" s="4"/>
    </row>
    <row r="13" spans="1:11" x14ac:dyDescent="0.25">
      <c r="C13" s="3"/>
    </row>
    <row r="14" spans="1:11" x14ac:dyDescent="0.25">
      <c r="I14" s="70" t="s">
        <v>66</v>
      </c>
      <c r="J14" s="71"/>
    </row>
    <row r="15" spans="1:11" x14ac:dyDescent="0.25">
      <c r="A15" s="81" t="s">
        <v>96</v>
      </c>
      <c r="B15" s="82">
        <f>5503280000000*(B5^1.8067)*(1/((F9*1000)^4.82601))</f>
        <v>0.51497278791762924</v>
      </c>
      <c r="C15" s="83"/>
      <c r="D15" s="84" t="s">
        <v>97</v>
      </c>
      <c r="E15" s="55"/>
      <c r="F15" s="11"/>
      <c r="I15" s="72" t="s">
        <v>58</v>
      </c>
      <c r="J15" s="9" t="s">
        <v>67</v>
      </c>
    </row>
    <row r="16" spans="1:11" ht="18.75" thickBot="1" x14ac:dyDescent="0.4">
      <c r="A16" s="29" t="s">
        <v>100</v>
      </c>
      <c r="B16" s="25">
        <f>B15*B6</f>
        <v>12.874319697940731</v>
      </c>
      <c r="C16" s="28" t="s">
        <v>23</v>
      </c>
      <c r="I16" s="73" t="s">
        <v>58</v>
      </c>
      <c r="J16" s="9" t="s">
        <v>68</v>
      </c>
    </row>
    <row r="17" spans="1:13" ht="15.75" thickTop="1" x14ac:dyDescent="0.25">
      <c r="A17" s="11"/>
      <c r="B17" s="11"/>
      <c r="C17" s="11"/>
      <c r="D17" s="11"/>
      <c r="E17" s="11"/>
      <c r="F17" s="11"/>
      <c r="I17" s="94" t="s">
        <v>58</v>
      </c>
      <c r="J17" t="s">
        <v>115</v>
      </c>
    </row>
    <row r="18" spans="1:13" x14ac:dyDescent="0.25">
      <c r="A18" s="11"/>
      <c r="B18" s="100"/>
      <c r="C18" s="101" t="s">
        <v>52</v>
      </c>
      <c r="D18" s="100" t="s">
        <v>53</v>
      </c>
      <c r="E18" s="107" t="s">
        <v>57</v>
      </c>
      <c r="F18" s="11"/>
    </row>
    <row r="19" spans="1:13" ht="18" x14ac:dyDescent="0.35">
      <c r="A19" s="12" t="s">
        <v>25</v>
      </c>
      <c r="B19" s="98" t="s">
        <v>26</v>
      </c>
      <c r="C19" s="30">
        <v>2</v>
      </c>
      <c r="D19" s="98">
        <v>0.51</v>
      </c>
      <c r="E19" s="104">
        <f>C19*D19</f>
        <v>1.02</v>
      </c>
      <c r="F19" s="11"/>
      <c r="I19" s="74" t="s">
        <v>78</v>
      </c>
      <c r="J19" s="75" t="s">
        <v>79</v>
      </c>
      <c r="K19" s="75" t="s">
        <v>80</v>
      </c>
      <c r="L19" s="76"/>
      <c r="M19" s="76"/>
    </row>
    <row r="20" spans="1:13" x14ac:dyDescent="0.25">
      <c r="A20" s="11"/>
      <c r="B20" s="98" t="s">
        <v>54</v>
      </c>
      <c r="C20" s="30">
        <v>0</v>
      </c>
      <c r="D20" s="98">
        <v>0.3</v>
      </c>
      <c r="E20" s="104">
        <f>D20*C20</f>
        <v>0</v>
      </c>
      <c r="F20" s="11"/>
      <c r="I20" s="77" t="s">
        <v>81</v>
      </c>
      <c r="J20" s="78" t="s">
        <v>82</v>
      </c>
      <c r="K20" s="79" t="s">
        <v>83</v>
      </c>
      <c r="L20" s="15" t="s">
        <v>101</v>
      </c>
      <c r="M20" s="15"/>
    </row>
    <row r="21" spans="1:13" x14ac:dyDescent="0.25">
      <c r="A21" s="11"/>
      <c r="B21" s="98" t="s">
        <v>55</v>
      </c>
      <c r="C21" s="30">
        <v>0</v>
      </c>
      <c r="D21" s="98">
        <v>0.23</v>
      </c>
      <c r="E21" s="105">
        <f>D21*C21</f>
        <v>0</v>
      </c>
      <c r="F21" s="11"/>
      <c r="I21" s="77" t="s">
        <v>84</v>
      </c>
      <c r="J21" s="7" t="s">
        <v>85</v>
      </c>
      <c r="K21" s="79" t="s">
        <v>86</v>
      </c>
      <c r="L21" s="79" t="s">
        <v>87</v>
      </c>
      <c r="M21" s="7"/>
    </row>
    <row r="22" spans="1:13" x14ac:dyDescent="0.25">
      <c r="A22" s="11"/>
      <c r="B22" s="19" t="s">
        <v>70</v>
      </c>
      <c r="C22" s="30">
        <v>0</v>
      </c>
      <c r="D22" s="20"/>
      <c r="E22" s="31">
        <f>C22*D22</f>
        <v>0</v>
      </c>
      <c r="F22" s="11"/>
      <c r="I22" s="80" t="s">
        <v>88</v>
      </c>
      <c r="J22" s="79"/>
      <c r="K22" s="79" t="s">
        <v>89</v>
      </c>
      <c r="L22" s="7" t="s">
        <v>90</v>
      </c>
      <c r="M22" s="7"/>
    </row>
    <row r="23" spans="1:13" x14ac:dyDescent="0.25">
      <c r="A23" s="11"/>
      <c r="B23" s="19" t="s">
        <v>71</v>
      </c>
      <c r="C23" s="30">
        <v>0</v>
      </c>
      <c r="D23" s="20"/>
      <c r="E23" s="24">
        <f>D23*C23</f>
        <v>0</v>
      </c>
      <c r="F23" s="11"/>
      <c r="I23" s="80" t="s">
        <v>91</v>
      </c>
      <c r="J23" s="79"/>
      <c r="K23" s="79" t="s">
        <v>89</v>
      </c>
      <c r="L23" s="7" t="s">
        <v>92</v>
      </c>
      <c r="M23" s="7"/>
    </row>
    <row r="24" spans="1:13" x14ac:dyDescent="0.25">
      <c r="A24" s="11"/>
      <c r="B24" s="19" t="s">
        <v>94</v>
      </c>
      <c r="C24" s="44"/>
      <c r="D24" s="20"/>
      <c r="E24" s="45"/>
      <c r="F24" s="11"/>
    </row>
    <row r="25" spans="1:13" x14ac:dyDescent="0.25">
      <c r="A25" s="11"/>
      <c r="B25" s="19"/>
      <c r="C25" s="44"/>
      <c r="D25" s="20"/>
      <c r="E25" s="45"/>
      <c r="F25" s="11"/>
      <c r="I25" t="s">
        <v>93</v>
      </c>
    </row>
    <row r="26" spans="1:13" x14ac:dyDescent="0.25">
      <c r="A26" s="11"/>
      <c r="B26" s="19"/>
      <c r="C26" s="44"/>
      <c r="D26" s="20"/>
      <c r="E26" s="45"/>
      <c r="F26" s="11"/>
    </row>
    <row r="27" spans="1:13" x14ac:dyDescent="0.25">
      <c r="A27" s="11"/>
      <c r="B27" s="19"/>
      <c r="C27" s="44"/>
      <c r="D27" s="20"/>
      <c r="E27" s="45"/>
      <c r="I27" s="85" t="s">
        <v>104</v>
      </c>
      <c r="J27" s="86"/>
      <c r="K27" s="87"/>
    </row>
    <row r="28" spans="1:13" x14ac:dyDescent="0.25">
      <c r="A28" s="11"/>
      <c r="B28" s="19" t="s">
        <v>95</v>
      </c>
      <c r="C28" s="44"/>
      <c r="D28" s="20"/>
      <c r="E28" s="45"/>
      <c r="I28" s="88" t="s">
        <v>103</v>
      </c>
      <c r="J28" s="89" t="s">
        <v>107</v>
      </c>
      <c r="K28" s="90" t="s">
        <v>37</v>
      </c>
    </row>
    <row r="29" spans="1:13" x14ac:dyDescent="0.25">
      <c r="A29" s="11"/>
      <c r="B29" s="19"/>
      <c r="C29" s="44"/>
      <c r="D29" s="20"/>
      <c r="E29" s="45"/>
      <c r="I29" s="88" t="s">
        <v>103</v>
      </c>
      <c r="J29" s="89" t="s">
        <v>105</v>
      </c>
      <c r="K29" s="90" t="s">
        <v>108</v>
      </c>
    </row>
    <row r="30" spans="1:13" x14ac:dyDescent="0.25">
      <c r="A30" s="11"/>
      <c r="B30" s="19" t="s">
        <v>99</v>
      </c>
      <c r="C30" s="44"/>
      <c r="D30" s="20"/>
      <c r="E30" s="45"/>
      <c r="I30" s="91" t="s">
        <v>103</v>
      </c>
      <c r="J30" s="92" t="s">
        <v>106</v>
      </c>
      <c r="K30" s="93" t="s">
        <v>38</v>
      </c>
    </row>
    <row r="31" spans="1:13" x14ac:dyDescent="0.25">
      <c r="A31" s="11"/>
      <c r="B31" s="19"/>
      <c r="C31" s="44"/>
      <c r="D31" s="20"/>
      <c r="E31" s="45"/>
    </row>
    <row r="32" spans="1:13" x14ac:dyDescent="0.25">
      <c r="A32" s="11"/>
      <c r="B32" s="19"/>
      <c r="C32" s="44"/>
      <c r="D32" s="20"/>
      <c r="E32" s="45"/>
    </row>
    <row r="33" spans="1:9" x14ac:dyDescent="0.25">
      <c r="A33" s="11"/>
      <c r="B33" s="19"/>
      <c r="C33" s="44"/>
      <c r="D33" s="20"/>
      <c r="E33" s="45"/>
    </row>
    <row r="34" spans="1:9" ht="15.75" thickBot="1" x14ac:dyDescent="0.3">
      <c r="B34" s="95" t="s">
        <v>59</v>
      </c>
      <c r="C34" s="96">
        <f>SUM(E19:E24)</f>
        <v>1.02</v>
      </c>
    </row>
    <row r="35" spans="1:9" ht="15.75" thickTop="1" x14ac:dyDescent="0.25"/>
    <row r="37" spans="1:9" ht="18" x14ac:dyDescent="0.35">
      <c r="A37" s="13"/>
      <c r="B37" s="258" t="s">
        <v>69</v>
      </c>
      <c r="C37" s="259"/>
      <c r="D37" s="11"/>
      <c r="E37" s="11"/>
      <c r="F37" s="11"/>
    </row>
    <row r="38" spans="1:9" ht="18.75" thickBot="1" x14ac:dyDescent="0.4">
      <c r="A38" s="29" t="s">
        <v>60</v>
      </c>
      <c r="B38" s="25">
        <f>C34*(J5/2)*(F10*F10)</f>
        <v>16.541956940990914</v>
      </c>
      <c r="C38" s="25" t="s">
        <v>23</v>
      </c>
      <c r="D38" s="11"/>
      <c r="E38" s="11"/>
      <c r="F38" s="11"/>
    </row>
    <row r="39" spans="1:9" ht="15.75" thickTop="1" x14ac:dyDescent="0.25"/>
    <row r="40" spans="1:9" ht="18" x14ac:dyDescent="0.35">
      <c r="A40" s="39" t="s">
        <v>49</v>
      </c>
      <c r="B40" s="40" t="s">
        <v>52</v>
      </c>
      <c r="C40" s="41" t="s">
        <v>74</v>
      </c>
      <c r="D40" s="40" t="s">
        <v>73</v>
      </c>
      <c r="E40" s="40"/>
      <c r="F40" s="42" t="s">
        <v>116</v>
      </c>
      <c r="G40" s="43"/>
      <c r="H40" s="43"/>
      <c r="I40" s="43"/>
    </row>
    <row r="41" spans="1:9" x14ac:dyDescent="0.25">
      <c r="A41" s="18" t="s">
        <v>48</v>
      </c>
      <c r="B41" s="37">
        <v>1</v>
      </c>
      <c r="C41" s="38">
        <v>70</v>
      </c>
      <c r="D41" s="17">
        <f>B41*C41</f>
        <v>70</v>
      </c>
      <c r="E41" s="16" t="s">
        <v>23</v>
      </c>
      <c r="F41" s="9"/>
    </row>
    <row r="42" spans="1:9" x14ac:dyDescent="0.25">
      <c r="A42" s="18" t="s">
        <v>56</v>
      </c>
      <c r="B42" s="37">
        <v>1</v>
      </c>
      <c r="C42" s="38">
        <v>100</v>
      </c>
      <c r="D42" s="17">
        <f>C42*B42</f>
        <v>100</v>
      </c>
      <c r="E42" s="16" t="s">
        <v>23</v>
      </c>
      <c r="F42" s="9"/>
    </row>
    <row r="43" spans="1:9" x14ac:dyDescent="0.25">
      <c r="A43" s="18" t="s">
        <v>62</v>
      </c>
      <c r="B43" s="37">
        <v>0</v>
      </c>
      <c r="C43" s="38">
        <v>20</v>
      </c>
      <c r="D43" s="17">
        <f>C43*B43</f>
        <v>0</v>
      </c>
      <c r="E43" s="16" t="s">
        <v>23</v>
      </c>
      <c r="F43" s="9"/>
    </row>
    <row r="44" spans="1:9" x14ac:dyDescent="0.25">
      <c r="A44" s="33" t="s">
        <v>72</v>
      </c>
      <c r="B44" s="37">
        <v>0</v>
      </c>
      <c r="C44" s="38">
        <v>30</v>
      </c>
      <c r="D44" s="17">
        <f>C44*B44</f>
        <v>0</v>
      </c>
      <c r="E44" s="16" t="s">
        <v>23</v>
      </c>
      <c r="F44" s="9"/>
    </row>
    <row r="45" spans="1:9" x14ac:dyDescent="0.25">
      <c r="A45" s="18" t="s">
        <v>65</v>
      </c>
      <c r="B45" s="37">
        <v>0</v>
      </c>
      <c r="C45" s="38">
        <v>70</v>
      </c>
      <c r="D45" s="17">
        <f>C45*B45</f>
        <v>0</v>
      </c>
      <c r="E45" s="16" t="s">
        <v>23</v>
      </c>
      <c r="F45" s="9"/>
    </row>
    <row r="46" spans="1:9" x14ac:dyDescent="0.25">
      <c r="A46" s="18" t="s">
        <v>63</v>
      </c>
      <c r="B46" s="37">
        <v>0</v>
      </c>
      <c r="C46" s="38">
        <v>15</v>
      </c>
      <c r="D46" s="17">
        <f>C46*B46</f>
        <v>0</v>
      </c>
      <c r="E46" s="16" t="s">
        <v>23</v>
      </c>
      <c r="F46" s="9"/>
    </row>
    <row r="47" spans="1:9" ht="15.75" thickBot="1" x14ac:dyDescent="0.3"/>
    <row r="48" spans="1:9" x14ac:dyDescent="0.25">
      <c r="A48" s="46" t="s">
        <v>50</v>
      </c>
      <c r="B48" s="47">
        <f>B16+B38+D41+D42+D43+D44+D45+D46</f>
        <v>199.41627663893166</v>
      </c>
      <c r="C48" s="48" t="s">
        <v>23</v>
      </c>
    </row>
    <row r="49" spans="1:3" x14ac:dyDescent="0.25">
      <c r="A49" s="49"/>
      <c r="B49" s="50">
        <f>B48/100</f>
        <v>1.9941627663893167</v>
      </c>
      <c r="C49" s="51" t="s">
        <v>51</v>
      </c>
    </row>
    <row r="50" spans="1:3" ht="15.75" thickBot="1" x14ac:dyDescent="0.3">
      <c r="A50" s="52"/>
      <c r="B50" s="53">
        <f>B49/1000</f>
        <v>1.9941627663893169E-3</v>
      </c>
      <c r="C50" s="54" t="s">
        <v>64</v>
      </c>
    </row>
    <row r="51" spans="1:3" ht="15.75" thickTop="1" x14ac:dyDescent="0.25"/>
  </sheetData>
  <mergeCells count="2">
    <mergeCell ref="B37:C37"/>
    <mergeCell ref="B12:E12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9"/>
  <sheetViews>
    <sheetView zoomScale="78" zoomScaleNormal="78" workbookViewId="0">
      <selection activeCell="C36" sqref="C36"/>
    </sheetView>
  </sheetViews>
  <sheetFormatPr baseColWidth="10" defaultColWidth="9.140625" defaultRowHeight="15" x14ac:dyDescent="0.25"/>
  <cols>
    <col min="3" max="3" width="18.85546875" customWidth="1"/>
  </cols>
  <sheetData>
    <row r="2" spans="2:9" x14ac:dyDescent="0.25">
      <c r="C2" t="s">
        <v>129</v>
      </c>
    </row>
    <row r="3" spans="2:9" x14ac:dyDescent="0.25">
      <c r="B3" s="9"/>
      <c r="C3" s="61"/>
      <c r="D3" s="263" t="s">
        <v>37</v>
      </c>
      <c r="E3" s="263"/>
      <c r="F3" s="263"/>
      <c r="G3" s="263"/>
      <c r="H3" s="263"/>
      <c r="I3" s="62" t="s">
        <v>38</v>
      </c>
    </row>
    <row r="4" spans="2:9" x14ac:dyDescent="0.25">
      <c r="C4" s="63" t="s">
        <v>31</v>
      </c>
      <c r="D4" s="64" t="s">
        <v>32</v>
      </c>
      <c r="E4" s="64" t="s">
        <v>33</v>
      </c>
      <c r="F4" s="64" t="s">
        <v>34</v>
      </c>
      <c r="G4" s="64" t="s">
        <v>35</v>
      </c>
      <c r="H4" s="64" t="s">
        <v>36</v>
      </c>
      <c r="I4" s="65" t="s">
        <v>36</v>
      </c>
    </row>
    <row r="5" spans="2:9" x14ac:dyDescent="0.25">
      <c r="C5" s="66" t="s">
        <v>39</v>
      </c>
      <c r="D5" s="7">
        <v>0.03</v>
      </c>
      <c r="E5" s="7">
        <v>4.4999999999999998E-2</v>
      </c>
      <c r="F5" s="7">
        <v>0.14000000000000001</v>
      </c>
      <c r="G5" s="7">
        <v>0.19</v>
      </c>
      <c r="H5" s="7">
        <v>0.21</v>
      </c>
      <c r="I5" s="67">
        <v>0.51</v>
      </c>
    </row>
    <row r="6" spans="2:9" x14ac:dyDescent="0.25">
      <c r="C6" s="66" t="s">
        <v>40</v>
      </c>
      <c r="D6" s="7">
        <v>0.03</v>
      </c>
      <c r="E6" s="7">
        <v>4.4999999999999998E-2</v>
      </c>
      <c r="F6" s="7">
        <v>0.09</v>
      </c>
      <c r="G6" s="7">
        <v>0.12</v>
      </c>
      <c r="H6" s="7">
        <v>0.14000000000000001</v>
      </c>
      <c r="I6" s="67">
        <v>0.3</v>
      </c>
    </row>
    <row r="7" spans="2:9" x14ac:dyDescent="0.25">
      <c r="C7" s="66" t="s">
        <v>41</v>
      </c>
      <c r="D7" s="7">
        <v>0.03</v>
      </c>
      <c r="E7" s="7">
        <v>4.4999999999999998E-2</v>
      </c>
      <c r="F7" s="7">
        <v>0.08</v>
      </c>
      <c r="G7" s="7">
        <v>0.1</v>
      </c>
      <c r="H7" s="7">
        <v>0.11</v>
      </c>
      <c r="I7" s="67">
        <v>0.23</v>
      </c>
    </row>
    <row r="8" spans="2:9" x14ac:dyDescent="0.25">
      <c r="C8" s="66" t="s">
        <v>42</v>
      </c>
      <c r="D8" s="7">
        <v>0.03</v>
      </c>
      <c r="E8" s="7">
        <v>4.4999999999999998E-2</v>
      </c>
      <c r="F8" s="7">
        <v>7.4999999999999997E-2</v>
      </c>
      <c r="G8" s="7">
        <v>0.09</v>
      </c>
      <c r="H8" s="7">
        <v>0.09</v>
      </c>
      <c r="I8" s="67">
        <v>0.18</v>
      </c>
    </row>
    <row r="9" spans="2:9" x14ac:dyDescent="0.25">
      <c r="C9" s="66" t="s">
        <v>43</v>
      </c>
      <c r="D9" s="7">
        <v>0.03</v>
      </c>
      <c r="E9" s="7">
        <v>4.4999999999999998E-2</v>
      </c>
      <c r="F9" s="7">
        <v>7.0000000000000007E-2</v>
      </c>
      <c r="G9" s="7">
        <v>7.0000000000000007E-2</v>
      </c>
      <c r="H9" s="7">
        <v>0.11</v>
      </c>
      <c r="I9" s="67">
        <v>0.2</v>
      </c>
    </row>
    <row r="10" spans="2:9" x14ac:dyDescent="0.25">
      <c r="C10" s="10"/>
    </row>
    <row r="11" spans="2:9" x14ac:dyDescent="0.25">
      <c r="C11" s="10"/>
    </row>
    <row r="12" spans="2:9" x14ac:dyDescent="0.25">
      <c r="C12" s="57" t="s">
        <v>44</v>
      </c>
      <c r="D12" s="58" t="s">
        <v>32</v>
      </c>
      <c r="E12" s="58" t="s">
        <v>33</v>
      </c>
      <c r="F12" s="58" t="s">
        <v>45</v>
      </c>
      <c r="G12" s="58" t="s">
        <v>34</v>
      </c>
      <c r="H12" s="58" t="s">
        <v>35</v>
      </c>
      <c r="I12" s="58" t="s">
        <v>36</v>
      </c>
    </row>
    <row r="13" spans="2:9" x14ac:dyDescent="0.25">
      <c r="C13" s="59" t="s">
        <v>46</v>
      </c>
      <c r="D13" s="60">
        <v>1</v>
      </c>
      <c r="E13" s="60">
        <v>1</v>
      </c>
      <c r="F13" s="60">
        <v>2</v>
      </c>
      <c r="G13" s="60">
        <v>2</v>
      </c>
      <c r="H13" s="60">
        <v>3</v>
      </c>
      <c r="I13" s="60">
        <v>3</v>
      </c>
    </row>
    <row r="14" spans="2:9" x14ac:dyDescent="0.25">
      <c r="C14" s="59" t="s">
        <v>30</v>
      </c>
      <c r="D14" s="60">
        <v>0.06</v>
      </c>
      <c r="E14" s="60">
        <v>0.08</v>
      </c>
      <c r="F14" s="60">
        <v>0.1</v>
      </c>
      <c r="G14" s="60">
        <v>0.15</v>
      </c>
      <c r="H14" s="60">
        <v>0.2</v>
      </c>
      <c r="I14" s="60">
        <v>0.25</v>
      </c>
    </row>
    <row r="15" spans="2:9" x14ac:dyDescent="0.25">
      <c r="C15" s="68"/>
      <c r="D15" s="60"/>
      <c r="E15" s="60"/>
      <c r="F15" s="60"/>
      <c r="G15" s="60"/>
      <c r="H15" s="60"/>
      <c r="I15" s="60"/>
    </row>
    <row r="16" spans="2:9" x14ac:dyDescent="0.25">
      <c r="C16" s="10"/>
    </row>
    <row r="17" spans="3:8" x14ac:dyDescent="0.25">
      <c r="C17" s="63" t="s">
        <v>47</v>
      </c>
      <c r="D17" s="64" t="s">
        <v>33</v>
      </c>
      <c r="E17" s="64" t="s">
        <v>45</v>
      </c>
      <c r="F17" s="64" t="s">
        <v>34</v>
      </c>
      <c r="G17" s="64" t="s">
        <v>35</v>
      </c>
      <c r="H17" s="64" t="s">
        <v>36</v>
      </c>
    </row>
    <row r="18" spans="3:8" x14ac:dyDescent="0.25">
      <c r="C18" s="66" t="s">
        <v>37</v>
      </c>
      <c r="D18" s="7">
        <v>7.0000000000000007E-2</v>
      </c>
      <c r="E18" s="7">
        <v>0.11</v>
      </c>
      <c r="F18" s="7">
        <v>0.24</v>
      </c>
      <c r="G18" s="7">
        <v>0.47</v>
      </c>
      <c r="H18" s="7">
        <v>1.1299999999999999</v>
      </c>
    </row>
    <row r="19" spans="3:8" x14ac:dyDescent="0.25">
      <c r="C19" s="66" t="s">
        <v>38</v>
      </c>
      <c r="D19" s="7">
        <v>0.11</v>
      </c>
      <c r="E19" s="7">
        <v>0.17</v>
      </c>
      <c r="F19" s="7">
        <v>0.32</v>
      </c>
      <c r="G19" s="7">
        <v>0.68</v>
      </c>
      <c r="H19" s="7">
        <v>1.27</v>
      </c>
    </row>
  </sheetData>
  <mergeCells count="1">
    <mergeCell ref="D3:H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48576"/>
  <sheetViews>
    <sheetView topLeftCell="A25" zoomScale="130" zoomScaleNormal="130" workbookViewId="0">
      <selection activeCell="B71" sqref="B71"/>
    </sheetView>
  </sheetViews>
  <sheetFormatPr baseColWidth="10" defaultColWidth="9.140625" defaultRowHeight="15" x14ac:dyDescent="0.25"/>
  <cols>
    <col min="1" max="1" width="23.5703125" customWidth="1"/>
    <col min="2" max="2" width="6.5703125" customWidth="1"/>
    <col min="3" max="3" width="6.85546875" customWidth="1"/>
    <col min="4" max="4" width="8" customWidth="1"/>
    <col min="5" max="5" width="6.85546875" customWidth="1"/>
    <col min="6" max="6" width="6.7109375" customWidth="1"/>
    <col min="7" max="7" width="9.42578125" customWidth="1"/>
    <col min="8" max="8" width="3" customWidth="1"/>
    <col min="9" max="9" width="7" customWidth="1"/>
    <col min="10" max="10" width="3.140625" customWidth="1"/>
    <col min="11" max="11" width="14.5703125" customWidth="1"/>
    <col min="12" max="12" width="15.140625" customWidth="1"/>
    <col min="13" max="14" width="9.140625" customWidth="1"/>
  </cols>
  <sheetData>
    <row r="1" spans="1:17" x14ac:dyDescent="0.25">
      <c r="A1" s="266" t="s">
        <v>117</v>
      </c>
      <c r="B1" s="264" t="s">
        <v>170</v>
      </c>
      <c r="C1" s="264" t="s">
        <v>169</v>
      </c>
      <c r="D1" s="264" t="s">
        <v>158</v>
      </c>
      <c r="E1" s="264" t="s">
        <v>128</v>
      </c>
      <c r="F1" s="264" t="s">
        <v>157</v>
      </c>
      <c r="G1" s="264" t="s">
        <v>156</v>
      </c>
      <c r="H1" s="110"/>
      <c r="I1" s="110"/>
      <c r="J1" s="110"/>
      <c r="K1" s="110"/>
      <c r="L1" s="110"/>
      <c r="M1" s="110"/>
      <c r="N1" s="110"/>
      <c r="O1" s="98"/>
      <c r="P1" s="98"/>
      <c r="Q1" s="98"/>
    </row>
    <row r="2" spans="1:17" ht="23.25" customHeight="1" thickBot="1" x14ac:dyDescent="0.3">
      <c r="A2" s="267"/>
      <c r="B2" s="265"/>
      <c r="C2" s="265"/>
      <c r="D2" s="265"/>
      <c r="E2" s="265"/>
      <c r="F2" s="265"/>
      <c r="G2" s="265"/>
      <c r="H2" s="111"/>
      <c r="I2" s="110"/>
      <c r="J2" s="110"/>
      <c r="K2" s="110"/>
      <c r="L2" s="110"/>
      <c r="M2" s="110"/>
      <c r="N2" s="110"/>
      <c r="O2" s="98"/>
      <c r="P2" s="98"/>
      <c r="Q2" s="98"/>
    </row>
    <row r="3" spans="1:17" ht="12" customHeight="1" x14ac:dyDescent="0.25">
      <c r="A3" s="120" t="s">
        <v>159</v>
      </c>
      <c r="B3" s="121">
        <v>0.1071</v>
      </c>
      <c r="C3" s="122">
        <v>0.1071</v>
      </c>
      <c r="D3" s="121">
        <v>0.1071</v>
      </c>
      <c r="E3" s="121">
        <v>4.2500000000000003E-2</v>
      </c>
      <c r="F3" s="121">
        <v>0.1593</v>
      </c>
      <c r="G3" s="121">
        <v>0.1593</v>
      </c>
      <c r="H3" s="112"/>
      <c r="I3" s="110"/>
      <c r="J3" s="113"/>
      <c r="K3" s="110"/>
      <c r="L3" s="110"/>
      <c r="M3" s="110"/>
      <c r="N3" s="110"/>
      <c r="O3" s="98"/>
      <c r="P3" s="98"/>
      <c r="Q3" s="98"/>
    </row>
    <row r="4" spans="1:17" x14ac:dyDescent="0.25">
      <c r="A4" s="120" t="s">
        <v>119</v>
      </c>
      <c r="B4" s="121">
        <v>5.0000000000000002E-5</v>
      </c>
      <c r="C4" s="122">
        <v>5.0000000000000002E-5</v>
      </c>
      <c r="D4" s="121">
        <v>5.0000000000000002E-5</v>
      </c>
      <c r="E4" s="121">
        <v>5.0000000000000002E-5</v>
      </c>
      <c r="F4" s="121">
        <v>5.0000000000000002E-5</v>
      </c>
      <c r="G4" s="121">
        <v>5.0000000000000002E-5</v>
      </c>
      <c r="H4" s="112"/>
      <c r="I4" s="110"/>
      <c r="J4" s="110"/>
      <c r="K4" s="110"/>
      <c r="L4" s="110"/>
      <c r="M4" s="110"/>
      <c r="N4" s="110"/>
      <c r="O4" s="98"/>
      <c r="P4" s="98"/>
      <c r="Q4" s="98"/>
    </row>
    <row r="5" spans="1:17" x14ac:dyDescent="0.25">
      <c r="A5" s="120" t="s">
        <v>118</v>
      </c>
      <c r="B5" s="121">
        <f t="shared" ref="B5:G5" si="0">1/(2*LOG10(B3/B4)+1.136)^2</f>
        <v>1.6446510137927247E-2</v>
      </c>
      <c r="C5" s="122">
        <f t="shared" si="0"/>
        <v>1.6446510137927247E-2</v>
      </c>
      <c r="D5" s="121">
        <f t="shared" si="0"/>
        <v>1.6446510137927247E-2</v>
      </c>
      <c r="E5" s="121">
        <f t="shared" si="0"/>
        <v>2.0438296585594141E-2</v>
      </c>
      <c r="F5" s="121">
        <f t="shared" si="0"/>
        <v>1.5082917920448927E-2</v>
      </c>
      <c r="G5" s="121">
        <f t="shared" si="0"/>
        <v>1.5082917920448927E-2</v>
      </c>
      <c r="H5" s="112"/>
      <c r="I5" s="110"/>
      <c r="J5" s="110"/>
      <c r="K5" s="110"/>
      <c r="L5" s="110"/>
      <c r="M5" s="110"/>
      <c r="N5" s="110"/>
      <c r="O5" s="98"/>
      <c r="P5" s="98"/>
      <c r="Q5" s="98"/>
    </row>
    <row r="6" spans="1:17" s="9" customFormat="1" ht="3.75" customHeight="1" x14ac:dyDescent="0.25">
      <c r="A6" s="123"/>
      <c r="B6" s="124"/>
      <c r="C6" s="125"/>
      <c r="D6" s="125"/>
      <c r="E6" s="125"/>
      <c r="F6" s="126"/>
      <c r="G6" s="126"/>
      <c r="H6" s="111"/>
      <c r="I6" s="110"/>
      <c r="J6" s="110"/>
      <c r="K6" s="110"/>
      <c r="L6" s="110"/>
      <c r="M6" s="110"/>
      <c r="N6" s="110"/>
      <c r="O6" s="98"/>
      <c r="P6" s="98"/>
      <c r="Q6" s="98"/>
    </row>
    <row r="7" spans="1:17" ht="12" customHeight="1" x14ac:dyDescent="0.25">
      <c r="A7" s="120" t="s">
        <v>120</v>
      </c>
      <c r="B7" s="127">
        <v>23.7</v>
      </c>
      <c r="C7" s="128">
        <v>26.4</v>
      </c>
      <c r="D7" s="127">
        <v>12.7</v>
      </c>
      <c r="E7" s="127">
        <v>24</v>
      </c>
      <c r="F7" s="127">
        <v>37.6</v>
      </c>
      <c r="G7" s="127">
        <v>27.2</v>
      </c>
      <c r="H7" s="111"/>
      <c r="I7" s="110"/>
      <c r="J7" s="110"/>
      <c r="K7" s="110"/>
      <c r="L7" s="110"/>
      <c r="M7" s="110"/>
      <c r="N7" s="110"/>
      <c r="O7" s="98"/>
      <c r="P7" s="98"/>
      <c r="Q7" s="98"/>
    </row>
    <row r="8" spans="1:17" ht="12" customHeight="1" x14ac:dyDescent="0.25">
      <c r="A8" s="120" t="s">
        <v>121</v>
      </c>
      <c r="B8" s="129">
        <v>0.99099999999999999</v>
      </c>
      <c r="C8" s="130">
        <v>0.99099999999999999</v>
      </c>
      <c r="D8" s="129">
        <v>1.37</v>
      </c>
      <c r="E8" s="131">
        <v>1.5</v>
      </c>
      <c r="F8" s="129">
        <v>1.41</v>
      </c>
      <c r="G8" s="129">
        <v>1.41</v>
      </c>
      <c r="H8" s="111"/>
      <c r="I8" s="110"/>
      <c r="J8" s="110"/>
      <c r="K8" s="110"/>
      <c r="L8" s="110"/>
      <c r="M8" s="110"/>
      <c r="N8" s="110"/>
      <c r="O8" s="98"/>
      <c r="P8" s="98"/>
      <c r="Q8" s="98"/>
    </row>
    <row r="9" spans="1:17" ht="12" customHeight="1" x14ac:dyDescent="0.25">
      <c r="A9" s="132" t="s">
        <v>160</v>
      </c>
      <c r="B9" s="133">
        <v>967.48</v>
      </c>
      <c r="C9" s="134">
        <v>967.48</v>
      </c>
      <c r="D9" s="133">
        <v>968.13</v>
      </c>
      <c r="E9" s="135">
        <v>979</v>
      </c>
      <c r="F9" s="133">
        <v>1037</v>
      </c>
      <c r="G9" s="133">
        <v>1037</v>
      </c>
      <c r="H9" s="111"/>
      <c r="I9" s="110"/>
      <c r="J9" s="113"/>
      <c r="K9" s="110"/>
      <c r="L9" s="110"/>
      <c r="M9" s="110"/>
      <c r="N9" s="110"/>
      <c r="O9" s="98"/>
      <c r="P9" s="98"/>
      <c r="Q9" s="98"/>
    </row>
    <row r="10" spans="1:17" ht="4.5" customHeight="1" thickBot="1" x14ac:dyDescent="0.3">
      <c r="A10" s="136"/>
      <c r="B10" s="137"/>
      <c r="C10" s="137"/>
      <c r="D10" s="137"/>
      <c r="E10" s="137"/>
      <c r="F10" s="137"/>
      <c r="G10" s="137"/>
      <c r="H10" s="109"/>
      <c r="I10" s="110"/>
      <c r="J10" s="110"/>
      <c r="K10" s="110"/>
      <c r="L10" s="110"/>
      <c r="M10" s="110"/>
      <c r="N10" s="110"/>
      <c r="O10" s="98"/>
      <c r="P10" s="98"/>
      <c r="Q10" s="98"/>
    </row>
    <row r="11" spans="1:17" ht="11.1" customHeight="1" x14ac:dyDescent="0.25">
      <c r="A11" s="120" t="s">
        <v>123</v>
      </c>
      <c r="B11" s="138">
        <v>0.7</v>
      </c>
      <c r="C11" s="138">
        <v>0.7</v>
      </c>
      <c r="D11" s="138">
        <v>0.7</v>
      </c>
      <c r="E11" s="138">
        <v>0.7</v>
      </c>
      <c r="F11" s="138">
        <v>0.7</v>
      </c>
      <c r="G11" s="138">
        <v>0.7</v>
      </c>
      <c r="H11" s="109"/>
      <c r="I11" s="110"/>
      <c r="J11" s="110"/>
      <c r="K11" s="110"/>
      <c r="L11" s="110"/>
      <c r="M11" s="110"/>
      <c r="N11" s="110"/>
      <c r="O11" s="98"/>
      <c r="P11" s="98"/>
      <c r="Q11" s="98"/>
    </row>
    <row r="12" spans="1:17" ht="11.1" customHeight="1" x14ac:dyDescent="0.25">
      <c r="A12" s="139" t="s">
        <v>124</v>
      </c>
      <c r="B12" s="125">
        <v>13</v>
      </c>
      <c r="C12" s="125">
        <v>15</v>
      </c>
      <c r="D12" s="125">
        <v>14</v>
      </c>
      <c r="E12" s="125">
        <v>10</v>
      </c>
      <c r="F12" s="125">
        <v>20</v>
      </c>
      <c r="G12" s="125">
        <v>10</v>
      </c>
      <c r="H12" s="109"/>
      <c r="I12" s="110"/>
      <c r="J12" s="110"/>
      <c r="K12" s="110"/>
      <c r="L12" s="110"/>
      <c r="M12" s="110"/>
      <c r="N12" s="110"/>
      <c r="O12" s="98"/>
      <c r="P12" s="98"/>
      <c r="Q12" s="98"/>
    </row>
    <row r="13" spans="1:17" ht="11.1" customHeight="1" x14ac:dyDescent="0.25">
      <c r="A13" s="140" t="s">
        <v>125</v>
      </c>
      <c r="B13" s="141">
        <f>B12*B11</f>
        <v>9.1</v>
      </c>
      <c r="C13" s="141">
        <f>C12*C11</f>
        <v>10.5</v>
      </c>
      <c r="D13" s="141">
        <f t="shared" ref="D13:F13" si="1">D12*D11</f>
        <v>9.7999999999999989</v>
      </c>
      <c r="E13" s="141">
        <f t="shared" si="1"/>
        <v>7</v>
      </c>
      <c r="F13" s="141">
        <f t="shared" si="1"/>
        <v>14</v>
      </c>
      <c r="G13" s="141">
        <f t="shared" ref="G13" si="2">G12*G11</f>
        <v>7</v>
      </c>
      <c r="H13" s="109"/>
      <c r="I13" s="110"/>
      <c r="J13" s="109"/>
      <c r="K13" s="109"/>
      <c r="L13" s="110"/>
      <c r="M13" s="110"/>
      <c r="N13" s="114"/>
      <c r="O13" s="98"/>
      <c r="P13" s="98"/>
      <c r="Q13" s="98"/>
    </row>
    <row r="14" spans="1:17" ht="11.1" customHeight="1" x14ac:dyDescent="0.25">
      <c r="A14" s="120" t="s">
        <v>137</v>
      </c>
      <c r="B14" s="142">
        <v>0.9</v>
      </c>
      <c r="C14" s="142">
        <v>0.9</v>
      </c>
      <c r="D14" s="142">
        <v>0.9</v>
      </c>
      <c r="E14" s="142">
        <v>0.9</v>
      </c>
      <c r="F14" s="142">
        <v>0.9</v>
      </c>
      <c r="G14" s="142">
        <v>0.9</v>
      </c>
      <c r="H14" s="111"/>
      <c r="I14" s="110"/>
      <c r="J14" s="109"/>
      <c r="K14" s="109"/>
      <c r="L14" s="110"/>
      <c r="M14" s="110"/>
      <c r="N14" s="114"/>
      <c r="O14" s="98"/>
      <c r="P14" s="98"/>
      <c r="Q14" s="98"/>
    </row>
    <row r="15" spans="1:17" ht="11.1" customHeight="1" x14ac:dyDescent="0.25">
      <c r="A15" s="139" t="s">
        <v>124</v>
      </c>
      <c r="B15" s="125">
        <v>0</v>
      </c>
      <c r="C15" s="125">
        <v>1</v>
      </c>
      <c r="D15" s="125">
        <v>0</v>
      </c>
      <c r="E15" s="125">
        <v>0</v>
      </c>
      <c r="F15" s="125">
        <v>1</v>
      </c>
      <c r="G15" s="125">
        <v>1</v>
      </c>
      <c r="H15" s="115"/>
      <c r="I15" s="110"/>
      <c r="J15" s="109"/>
      <c r="K15" s="109"/>
      <c r="L15" s="110"/>
      <c r="M15" s="110"/>
      <c r="N15" s="114"/>
      <c r="O15" s="98"/>
      <c r="P15" s="98"/>
      <c r="Q15" s="98"/>
    </row>
    <row r="16" spans="1:17" ht="11.1" customHeight="1" x14ac:dyDescent="0.25">
      <c r="A16" s="140" t="s">
        <v>125</v>
      </c>
      <c r="B16" s="141">
        <f>B15*B14</f>
        <v>0</v>
      </c>
      <c r="C16" s="141">
        <f>C15*C14</f>
        <v>0.9</v>
      </c>
      <c r="D16" s="141">
        <f t="shared" ref="D16:F16" si="3">D15*D14</f>
        <v>0</v>
      </c>
      <c r="E16" s="141">
        <f t="shared" si="3"/>
        <v>0</v>
      </c>
      <c r="F16" s="141">
        <f t="shared" si="3"/>
        <v>0.9</v>
      </c>
      <c r="G16" s="141">
        <f t="shared" ref="G16" si="4">G15*G14</f>
        <v>0.9</v>
      </c>
      <c r="H16" s="109"/>
      <c r="I16" s="110"/>
      <c r="J16" s="109"/>
      <c r="K16" s="109"/>
      <c r="L16" s="110"/>
      <c r="M16" s="110"/>
      <c r="N16" s="114"/>
      <c r="O16" s="98"/>
      <c r="P16" s="98"/>
      <c r="Q16" s="98"/>
    </row>
    <row r="17" spans="1:17" ht="11.1" customHeight="1" x14ac:dyDescent="0.25">
      <c r="A17" s="120" t="s">
        <v>138</v>
      </c>
      <c r="B17" s="142">
        <v>0.9</v>
      </c>
      <c r="C17" s="142">
        <v>0.9</v>
      </c>
      <c r="D17" s="142">
        <v>0.9</v>
      </c>
      <c r="E17" s="142">
        <v>0.9</v>
      </c>
      <c r="F17" s="142">
        <v>0.9</v>
      </c>
      <c r="G17" s="142">
        <v>0.9</v>
      </c>
      <c r="H17" s="111"/>
      <c r="I17" s="110"/>
      <c r="J17" s="116"/>
      <c r="K17" s="109"/>
      <c r="L17" s="110"/>
      <c r="M17" s="110"/>
      <c r="N17" s="110"/>
      <c r="O17" s="98"/>
      <c r="P17" s="98"/>
      <c r="Q17" s="98"/>
    </row>
    <row r="18" spans="1:17" ht="11.1" customHeight="1" x14ac:dyDescent="0.25">
      <c r="A18" s="139" t="s">
        <v>124</v>
      </c>
      <c r="B18" s="125">
        <v>1</v>
      </c>
      <c r="C18" s="125">
        <v>0</v>
      </c>
      <c r="D18" s="125">
        <v>0</v>
      </c>
      <c r="E18" s="125">
        <v>0</v>
      </c>
      <c r="F18" s="125">
        <v>1</v>
      </c>
      <c r="G18" s="125">
        <v>1</v>
      </c>
      <c r="H18" s="110"/>
      <c r="I18" s="110"/>
      <c r="J18" s="110"/>
      <c r="K18" s="110"/>
      <c r="L18" s="110"/>
      <c r="M18" s="110"/>
      <c r="N18" s="110"/>
      <c r="O18" s="98"/>
      <c r="P18" s="98"/>
      <c r="Q18" s="98"/>
    </row>
    <row r="19" spans="1:17" ht="11.1" customHeight="1" x14ac:dyDescent="0.25">
      <c r="A19" s="140" t="s">
        <v>125</v>
      </c>
      <c r="B19" s="141">
        <f>B18*B17</f>
        <v>0.9</v>
      </c>
      <c r="C19" s="141">
        <f>C18*C17</f>
        <v>0</v>
      </c>
      <c r="D19" s="141">
        <f t="shared" ref="D19:F19" si="5">D18*D17</f>
        <v>0</v>
      </c>
      <c r="E19" s="141">
        <f t="shared" si="5"/>
        <v>0</v>
      </c>
      <c r="F19" s="141">
        <f t="shared" si="5"/>
        <v>0.9</v>
      </c>
      <c r="G19" s="141">
        <f t="shared" ref="G19" si="6">G18*G17</f>
        <v>0.9</v>
      </c>
      <c r="H19" s="109"/>
      <c r="I19" s="110"/>
      <c r="J19" s="113"/>
      <c r="K19" s="117"/>
      <c r="L19" s="113"/>
      <c r="M19" s="113"/>
      <c r="N19" s="110"/>
      <c r="O19" s="98"/>
      <c r="P19" s="98"/>
      <c r="Q19" s="98"/>
    </row>
    <row r="20" spans="1:17" ht="11.1" customHeight="1" x14ac:dyDescent="0.25">
      <c r="A20" s="120" t="s">
        <v>139</v>
      </c>
      <c r="B20" s="142">
        <v>1.3</v>
      </c>
      <c r="C20" s="142">
        <v>1.3</v>
      </c>
      <c r="D20" s="142">
        <v>1.3</v>
      </c>
      <c r="E20" s="142">
        <v>1.3</v>
      </c>
      <c r="F20" s="142">
        <v>1.3</v>
      </c>
      <c r="G20" s="142">
        <v>1.3</v>
      </c>
      <c r="H20" s="110"/>
      <c r="I20" s="110"/>
      <c r="J20" s="113"/>
      <c r="K20" s="110"/>
      <c r="L20" s="110"/>
      <c r="M20" s="110"/>
      <c r="N20" s="110"/>
      <c r="O20" s="98"/>
      <c r="P20" s="98"/>
      <c r="Q20" s="98"/>
    </row>
    <row r="21" spans="1:17" ht="11.1" customHeight="1" x14ac:dyDescent="0.25">
      <c r="A21" s="139" t="s">
        <v>124</v>
      </c>
      <c r="B21" s="125">
        <v>0</v>
      </c>
      <c r="C21" s="125">
        <v>0</v>
      </c>
      <c r="D21" s="125">
        <v>0</v>
      </c>
      <c r="E21" s="125">
        <v>0</v>
      </c>
      <c r="F21" s="125">
        <v>1</v>
      </c>
      <c r="G21" s="125">
        <v>1</v>
      </c>
      <c r="H21" s="110"/>
      <c r="I21" s="110"/>
      <c r="J21" s="113"/>
      <c r="K21" s="110"/>
      <c r="L21" s="110"/>
      <c r="M21" s="110"/>
      <c r="N21" s="110"/>
      <c r="O21" s="98"/>
      <c r="P21" s="98"/>
      <c r="Q21" s="98"/>
    </row>
    <row r="22" spans="1:17" ht="11.1" customHeight="1" x14ac:dyDescent="0.25">
      <c r="A22" s="140" t="s">
        <v>125</v>
      </c>
      <c r="B22" s="141">
        <f>B21*B20</f>
        <v>0</v>
      </c>
      <c r="C22" s="141">
        <f>C21*C20</f>
        <v>0</v>
      </c>
      <c r="D22" s="141">
        <f t="shared" ref="D22:F22" si="7">D21*D20</f>
        <v>0</v>
      </c>
      <c r="E22" s="141">
        <f>E21*E20</f>
        <v>0</v>
      </c>
      <c r="F22" s="141">
        <f t="shared" si="7"/>
        <v>1.3</v>
      </c>
      <c r="G22" s="141">
        <f t="shared" ref="G22" si="8">G21*G20</f>
        <v>1.3</v>
      </c>
      <c r="H22" s="109"/>
      <c r="I22" s="110"/>
      <c r="J22" s="118"/>
      <c r="K22" s="110"/>
      <c r="L22" s="110"/>
      <c r="M22" s="110"/>
      <c r="N22" s="110"/>
      <c r="O22" s="98"/>
      <c r="P22" s="98"/>
      <c r="Q22" s="98"/>
    </row>
    <row r="23" spans="1:17" ht="11.1" customHeight="1" x14ac:dyDescent="0.25">
      <c r="A23" s="120" t="s">
        <v>140</v>
      </c>
      <c r="B23" s="142">
        <v>0.3</v>
      </c>
      <c r="C23" s="142">
        <v>0.3</v>
      </c>
      <c r="D23" s="142">
        <v>0.3</v>
      </c>
      <c r="E23" s="142">
        <v>0.3</v>
      </c>
      <c r="F23" s="142">
        <v>0.3</v>
      </c>
      <c r="G23" s="142">
        <v>0.3</v>
      </c>
      <c r="H23" s="110"/>
      <c r="I23" s="110"/>
      <c r="J23" s="118"/>
      <c r="K23" s="110"/>
      <c r="L23" s="110"/>
      <c r="M23" s="110"/>
      <c r="N23" s="110"/>
      <c r="O23" s="98"/>
      <c r="P23" s="98"/>
      <c r="Q23" s="98"/>
    </row>
    <row r="24" spans="1:17" ht="11.1" customHeight="1" x14ac:dyDescent="0.25">
      <c r="A24" s="139" t="s">
        <v>124</v>
      </c>
      <c r="B24" s="125">
        <v>0</v>
      </c>
      <c r="C24" s="125">
        <v>0</v>
      </c>
      <c r="D24" s="125">
        <v>0</v>
      </c>
      <c r="E24" s="125">
        <v>0</v>
      </c>
      <c r="F24" s="125">
        <v>1</v>
      </c>
      <c r="G24" s="125">
        <v>1</v>
      </c>
      <c r="H24" s="110"/>
      <c r="I24" s="110"/>
      <c r="J24" s="110"/>
      <c r="K24" s="110"/>
      <c r="L24" s="110"/>
      <c r="M24" s="110"/>
      <c r="N24" s="110"/>
      <c r="O24" s="98"/>
      <c r="P24" s="98"/>
      <c r="Q24" s="98"/>
    </row>
    <row r="25" spans="1:17" ht="11.1" customHeight="1" x14ac:dyDescent="0.25">
      <c r="A25" s="140" t="s">
        <v>125</v>
      </c>
      <c r="B25" s="141">
        <f>B24*B23</f>
        <v>0</v>
      </c>
      <c r="C25" s="141">
        <f>C24*C23</f>
        <v>0</v>
      </c>
      <c r="D25" s="141">
        <f t="shared" ref="D25:F25" si="9">D24*D23</f>
        <v>0</v>
      </c>
      <c r="E25" s="141">
        <f t="shared" si="9"/>
        <v>0</v>
      </c>
      <c r="F25" s="141">
        <f t="shared" si="9"/>
        <v>0.3</v>
      </c>
      <c r="G25" s="141">
        <f t="shared" ref="G25" si="10">G24*G23</f>
        <v>0.3</v>
      </c>
      <c r="H25" s="109"/>
      <c r="I25" s="110"/>
      <c r="J25" s="110"/>
      <c r="K25" s="110"/>
      <c r="L25" s="110"/>
      <c r="M25" s="110"/>
      <c r="N25" s="110"/>
      <c r="O25" s="98"/>
      <c r="P25" s="98"/>
      <c r="Q25" s="98"/>
    </row>
    <row r="26" spans="1:17" ht="11.1" customHeight="1" x14ac:dyDescent="0.25">
      <c r="A26" s="120" t="s">
        <v>141</v>
      </c>
      <c r="B26" s="142">
        <v>1.5</v>
      </c>
      <c r="C26" s="142">
        <v>1.5</v>
      </c>
      <c r="D26" s="142">
        <v>1.5</v>
      </c>
      <c r="E26" s="142">
        <v>1.5</v>
      </c>
      <c r="F26" s="142">
        <v>1.5</v>
      </c>
      <c r="G26" s="142">
        <v>1.5</v>
      </c>
      <c r="H26" s="109"/>
      <c r="I26" s="110"/>
      <c r="J26" s="110"/>
      <c r="K26" s="110"/>
      <c r="L26" s="110"/>
      <c r="M26" s="110"/>
      <c r="N26" s="110"/>
      <c r="O26" s="98"/>
      <c r="P26" s="98"/>
      <c r="Q26" s="98"/>
    </row>
    <row r="27" spans="1:17" ht="11.1" customHeight="1" x14ac:dyDescent="0.25">
      <c r="A27" s="139" t="s">
        <v>124</v>
      </c>
      <c r="B27" s="125">
        <v>0</v>
      </c>
      <c r="C27" s="125">
        <v>0</v>
      </c>
      <c r="D27" s="125">
        <v>0</v>
      </c>
      <c r="E27" s="125">
        <v>0</v>
      </c>
      <c r="F27" s="125">
        <v>1</v>
      </c>
      <c r="G27" s="125">
        <v>0</v>
      </c>
      <c r="H27" s="110"/>
      <c r="I27" s="110"/>
      <c r="J27" s="119"/>
      <c r="K27" s="119"/>
      <c r="L27" s="110"/>
      <c r="M27" s="110"/>
      <c r="N27" s="110"/>
      <c r="O27" s="98"/>
      <c r="P27" s="98"/>
      <c r="Q27" s="98"/>
    </row>
    <row r="28" spans="1:17" ht="11.1" customHeight="1" x14ac:dyDescent="0.25">
      <c r="A28" s="140" t="s">
        <v>125</v>
      </c>
      <c r="B28" s="143">
        <f t="shared" ref="B28:G28" si="11">B27*B26</f>
        <v>0</v>
      </c>
      <c r="C28" s="141">
        <f t="shared" si="11"/>
        <v>0</v>
      </c>
      <c r="D28" s="141">
        <f t="shared" si="11"/>
        <v>0</v>
      </c>
      <c r="E28" s="141">
        <f t="shared" si="11"/>
        <v>0</v>
      </c>
      <c r="F28" s="141">
        <f t="shared" si="11"/>
        <v>1.5</v>
      </c>
      <c r="G28" s="141">
        <f t="shared" si="11"/>
        <v>0</v>
      </c>
      <c r="H28" s="110"/>
      <c r="I28" s="110"/>
      <c r="J28" s="119"/>
      <c r="K28" s="119"/>
      <c r="L28" s="110"/>
      <c r="M28" s="110"/>
      <c r="N28" s="110"/>
      <c r="O28" s="98"/>
      <c r="P28" s="98"/>
      <c r="Q28" s="98"/>
    </row>
    <row r="29" spans="1:17" ht="11.1" customHeight="1" x14ac:dyDescent="0.25">
      <c r="A29" s="120" t="s">
        <v>142</v>
      </c>
      <c r="B29" s="142">
        <v>3</v>
      </c>
      <c r="C29" s="142">
        <v>3</v>
      </c>
      <c r="D29" s="142">
        <v>3</v>
      </c>
      <c r="E29" s="142">
        <v>3</v>
      </c>
      <c r="F29" s="142">
        <v>3</v>
      </c>
      <c r="G29" s="142">
        <v>3</v>
      </c>
      <c r="H29" s="110"/>
      <c r="I29" s="110"/>
      <c r="J29" s="119"/>
      <c r="K29" s="119"/>
      <c r="L29" s="110"/>
      <c r="M29" s="110"/>
      <c r="N29" s="110"/>
      <c r="O29" s="98"/>
      <c r="P29" s="98"/>
      <c r="Q29" s="98"/>
    </row>
    <row r="30" spans="1:17" ht="11.1" customHeight="1" x14ac:dyDescent="0.25">
      <c r="A30" s="139" t="s">
        <v>124</v>
      </c>
      <c r="B30" s="125">
        <v>0</v>
      </c>
      <c r="C30" s="125">
        <v>0</v>
      </c>
      <c r="D30" s="125">
        <v>0</v>
      </c>
      <c r="E30" s="125">
        <v>0</v>
      </c>
      <c r="F30" s="125">
        <v>1</v>
      </c>
      <c r="G30" s="125">
        <v>0</v>
      </c>
      <c r="H30" s="110"/>
      <c r="I30" s="110"/>
      <c r="J30" s="119"/>
      <c r="K30" s="119"/>
      <c r="L30" s="110"/>
      <c r="M30" s="110"/>
      <c r="N30" s="110"/>
      <c r="O30" s="98"/>
      <c r="P30" s="98"/>
      <c r="Q30" s="98"/>
    </row>
    <row r="31" spans="1:17" ht="11.1" customHeight="1" thickBot="1" x14ac:dyDescent="0.3">
      <c r="A31" s="144" t="s">
        <v>125</v>
      </c>
      <c r="B31" s="145">
        <f t="shared" ref="B31:G31" si="12">B30*B29</f>
        <v>0</v>
      </c>
      <c r="C31" s="145">
        <f t="shared" si="12"/>
        <v>0</v>
      </c>
      <c r="D31" s="145">
        <f t="shared" si="12"/>
        <v>0</v>
      </c>
      <c r="E31" s="146">
        <f t="shared" si="12"/>
        <v>0</v>
      </c>
      <c r="F31" s="146">
        <f t="shared" si="12"/>
        <v>3</v>
      </c>
      <c r="G31" s="146">
        <f t="shared" si="12"/>
        <v>0</v>
      </c>
      <c r="H31" s="109"/>
      <c r="I31" s="109"/>
      <c r="J31" s="110"/>
      <c r="K31" s="110"/>
      <c r="L31" s="110"/>
      <c r="M31" s="110"/>
      <c r="N31" s="110"/>
      <c r="O31" s="98"/>
      <c r="P31" s="98"/>
      <c r="Q31" s="98"/>
    </row>
    <row r="32" spans="1:17" ht="11.1" customHeight="1" x14ac:dyDescent="0.25">
      <c r="A32" s="120" t="s">
        <v>143</v>
      </c>
      <c r="B32" s="142">
        <v>0.6</v>
      </c>
      <c r="C32" s="142">
        <v>0.6</v>
      </c>
      <c r="D32" s="142">
        <v>0.6</v>
      </c>
      <c r="E32" s="142">
        <v>0.6</v>
      </c>
      <c r="F32" s="142">
        <v>0.6</v>
      </c>
      <c r="G32" s="142">
        <v>0.6</v>
      </c>
      <c r="H32" s="109"/>
      <c r="I32" s="110"/>
      <c r="J32" s="110"/>
      <c r="K32" s="110"/>
      <c r="L32" s="110"/>
      <c r="M32" s="110"/>
      <c r="N32" s="110"/>
      <c r="O32" s="98"/>
      <c r="P32" s="98"/>
      <c r="Q32" s="98"/>
    </row>
    <row r="33" spans="1:17" ht="11.1" customHeight="1" x14ac:dyDescent="0.25">
      <c r="A33" s="139" t="s">
        <v>124</v>
      </c>
      <c r="B33" s="125">
        <v>3</v>
      </c>
      <c r="C33" s="125">
        <v>3</v>
      </c>
      <c r="D33" s="125">
        <v>3</v>
      </c>
      <c r="E33" s="125">
        <v>2</v>
      </c>
      <c r="F33" s="125">
        <v>2</v>
      </c>
      <c r="G33" s="125">
        <v>2</v>
      </c>
      <c r="H33" s="109"/>
      <c r="I33" s="110"/>
      <c r="J33" s="110"/>
      <c r="K33" s="110"/>
      <c r="L33" s="110"/>
      <c r="M33" s="110"/>
      <c r="N33" s="110"/>
      <c r="O33" s="98"/>
      <c r="P33" s="98"/>
      <c r="Q33" s="98"/>
    </row>
    <row r="34" spans="1:17" ht="11.1" customHeight="1" x14ac:dyDescent="0.25">
      <c r="A34" s="140" t="s">
        <v>125</v>
      </c>
      <c r="B34" s="143">
        <f t="shared" ref="B34:G34" si="13">B33*B32</f>
        <v>1.7999999999999998</v>
      </c>
      <c r="C34" s="141">
        <f t="shared" si="13"/>
        <v>1.7999999999999998</v>
      </c>
      <c r="D34" s="141">
        <f t="shared" si="13"/>
        <v>1.7999999999999998</v>
      </c>
      <c r="E34" s="141">
        <f t="shared" si="13"/>
        <v>1.2</v>
      </c>
      <c r="F34" s="141">
        <f t="shared" si="13"/>
        <v>1.2</v>
      </c>
      <c r="G34" s="141">
        <f t="shared" si="13"/>
        <v>1.2</v>
      </c>
      <c r="H34" s="109"/>
      <c r="I34" s="110"/>
      <c r="J34" s="110"/>
      <c r="K34" s="109"/>
      <c r="L34" s="109"/>
      <c r="M34" s="109"/>
      <c r="N34" s="109"/>
    </row>
    <row r="35" spans="1:17" ht="11.1" customHeight="1" x14ac:dyDescent="0.25">
      <c r="A35" s="123" t="s">
        <v>144</v>
      </c>
      <c r="B35" s="147">
        <v>0.4</v>
      </c>
      <c r="C35" s="147">
        <v>0.4</v>
      </c>
      <c r="D35" s="147">
        <v>0.4</v>
      </c>
      <c r="E35" s="147">
        <v>0.4</v>
      </c>
      <c r="F35" s="147">
        <v>0.4</v>
      </c>
      <c r="G35" s="147">
        <v>0.4</v>
      </c>
      <c r="H35" s="110"/>
      <c r="I35" s="110"/>
      <c r="J35" s="110"/>
      <c r="K35" s="109"/>
      <c r="L35" s="109"/>
      <c r="M35" s="109"/>
      <c r="N35" s="109"/>
    </row>
    <row r="36" spans="1:17" ht="11.1" customHeight="1" x14ac:dyDescent="0.25">
      <c r="A36" s="148" t="s">
        <v>124</v>
      </c>
      <c r="B36" s="149">
        <v>3</v>
      </c>
      <c r="C36" s="149">
        <v>3</v>
      </c>
      <c r="D36" s="149">
        <v>3</v>
      </c>
      <c r="E36" s="149">
        <v>2</v>
      </c>
      <c r="F36" s="149">
        <v>2</v>
      </c>
      <c r="G36" s="149">
        <v>2</v>
      </c>
      <c r="H36" s="110"/>
      <c r="I36" s="110"/>
      <c r="J36" s="110"/>
      <c r="K36" s="109"/>
      <c r="L36" s="109"/>
      <c r="M36" s="109"/>
      <c r="N36" s="109"/>
    </row>
    <row r="37" spans="1:17" ht="11.1" customHeight="1" thickBot="1" x14ac:dyDescent="0.3">
      <c r="A37" s="144" t="s">
        <v>125</v>
      </c>
      <c r="B37" s="145">
        <f t="shared" ref="B37:G37" si="14">B36*B35</f>
        <v>1.2000000000000002</v>
      </c>
      <c r="C37" s="145">
        <f t="shared" si="14"/>
        <v>1.2000000000000002</v>
      </c>
      <c r="D37" s="145">
        <f t="shared" si="14"/>
        <v>1.2000000000000002</v>
      </c>
      <c r="E37" s="146">
        <f t="shared" si="14"/>
        <v>0.8</v>
      </c>
      <c r="F37" s="146">
        <f t="shared" si="14"/>
        <v>0.8</v>
      </c>
      <c r="G37" s="146">
        <f t="shared" si="14"/>
        <v>0.8</v>
      </c>
      <c r="H37" s="110"/>
      <c r="I37" s="110"/>
      <c r="J37" s="110"/>
      <c r="K37" s="109"/>
      <c r="L37" s="109"/>
      <c r="M37" s="109"/>
      <c r="N37" s="109"/>
    </row>
    <row r="38" spans="1:17" ht="11.1" customHeight="1" x14ac:dyDescent="0.25">
      <c r="A38" s="120" t="s">
        <v>145</v>
      </c>
      <c r="B38" s="142">
        <v>0.3</v>
      </c>
      <c r="C38" s="142">
        <v>0.3</v>
      </c>
      <c r="D38" s="142">
        <v>0.3</v>
      </c>
      <c r="E38" s="142">
        <v>0.3</v>
      </c>
      <c r="F38" s="142">
        <v>0.3</v>
      </c>
      <c r="G38" s="142">
        <v>0.3</v>
      </c>
      <c r="H38" s="110"/>
      <c r="I38" s="110"/>
      <c r="J38" s="110"/>
      <c r="K38" s="109"/>
      <c r="L38" s="109"/>
      <c r="M38" s="109"/>
      <c r="N38" s="109"/>
    </row>
    <row r="39" spans="1:17" ht="11.1" customHeight="1" x14ac:dyDescent="0.25">
      <c r="A39" s="139" t="s">
        <v>124</v>
      </c>
      <c r="B39" s="125">
        <v>6</v>
      </c>
      <c r="C39" s="125">
        <v>5</v>
      </c>
      <c r="D39" s="125">
        <v>6</v>
      </c>
      <c r="E39" s="125">
        <v>8</v>
      </c>
      <c r="F39" s="125">
        <v>16</v>
      </c>
      <c r="G39" s="125">
        <v>9</v>
      </c>
      <c r="H39" s="110"/>
      <c r="I39" s="110"/>
      <c r="J39" s="110"/>
      <c r="K39" s="109"/>
      <c r="L39" s="109"/>
      <c r="M39" s="109"/>
      <c r="N39" s="109"/>
    </row>
    <row r="40" spans="1:17" ht="11.1" customHeight="1" x14ac:dyDescent="0.25">
      <c r="A40" s="140" t="s">
        <v>125</v>
      </c>
      <c r="B40" s="141">
        <f>B39*B38</f>
        <v>1.7999999999999998</v>
      </c>
      <c r="C40" s="141">
        <f>C39*C38</f>
        <v>1.5</v>
      </c>
      <c r="D40" s="141">
        <f t="shared" ref="D40:F40" si="15">D39*D38</f>
        <v>1.7999999999999998</v>
      </c>
      <c r="E40" s="141">
        <f t="shared" si="15"/>
        <v>2.4</v>
      </c>
      <c r="F40" s="141">
        <f t="shared" si="15"/>
        <v>4.8</v>
      </c>
      <c r="G40" s="141">
        <f t="shared" ref="G40" si="16">G39*G38</f>
        <v>2.6999999999999997</v>
      </c>
      <c r="H40" s="110"/>
      <c r="I40" s="110"/>
      <c r="J40" s="110"/>
      <c r="K40" s="109"/>
      <c r="L40" s="109"/>
      <c r="M40" s="109"/>
      <c r="N40" s="109"/>
    </row>
    <row r="41" spans="1:17" ht="11.1" customHeight="1" x14ac:dyDescent="0.25">
      <c r="A41" s="120" t="s">
        <v>146</v>
      </c>
      <c r="B41" s="142">
        <v>2</v>
      </c>
      <c r="C41" s="142">
        <v>2</v>
      </c>
      <c r="D41" s="142">
        <v>2</v>
      </c>
      <c r="E41" s="142">
        <v>2</v>
      </c>
      <c r="F41" s="142">
        <v>2</v>
      </c>
      <c r="G41" s="142">
        <v>2</v>
      </c>
      <c r="H41" s="110"/>
      <c r="I41" s="110"/>
      <c r="J41" s="110"/>
      <c r="K41" s="109"/>
      <c r="L41" s="109"/>
      <c r="M41" s="109"/>
      <c r="N41" s="109"/>
    </row>
    <row r="42" spans="1:17" ht="11.1" customHeight="1" x14ac:dyDescent="0.25">
      <c r="A42" s="139" t="s">
        <v>124</v>
      </c>
      <c r="B42" s="125">
        <v>0</v>
      </c>
      <c r="C42" s="125">
        <v>0</v>
      </c>
      <c r="D42" s="125">
        <v>0</v>
      </c>
      <c r="E42" s="125">
        <v>0</v>
      </c>
      <c r="F42" s="125">
        <v>2</v>
      </c>
      <c r="G42" s="125">
        <v>2</v>
      </c>
      <c r="H42" s="174"/>
      <c r="I42" s="174"/>
      <c r="J42" s="174"/>
      <c r="K42" s="109"/>
      <c r="L42" s="109"/>
      <c r="M42" s="109"/>
      <c r="N42" s="109"/>
    </row>
    <row r="43" spans="1:17" ht="11.1" customHeight="1" x14ac:dyDescent="0.25">
      <c r="A43" s="150" t="s">
        <v>125</v>
      </c>
      <c r="B43" s="151">
        <f>B42*B41</f>
        <v>0</v>
      </c>
      <c r="C43" s="151">
        <f>C42*C41</f>
        <v>0</v>
      </c>
      <c r="D43" s="151">
        <f t="shared" ref="D43:F43" si="17">D42*D41</f>
        <v>0</v>
      </c>
      <c r="E43" s="151">
        <f t="shared" si="17"/>
        <v>0</v>
      </c>
      <c r="F43" s="151">
        <f t="shared" si="17"/>
        <v>4</v>
      </c>
      <c r="G43" s="151">
        <f t="shared" ref="G43" si="18">G42*G41</f>
        <v>4</v>
      </c>
      <c r="H43" s="174"/>
      <c r="I43" s="174"/>
      <c r="J43" s="174"/>
      <c r="K43" s="109"/>
      <c r="L43" s="109"/>
      <c r="M43" s="109"/>
      <c r="N43" s="109"/>
    </row>
    <row r="44" spans="1:17" ht="11.1" customHeight="1" x14ac:dyDescent="0.25">
      <c r="A44" s="120" t="s">
        <v>130</v>
      </c>
      <c r="B44" s="142">
        <v>1.2</v>
      </c>
      <c r="C44" s="142">
        <v>1.2</v>
      </c>
      <c r="D44" s="142">
        <v>1.2</v>
      </c>
      <c r="E44" s="142">
        <v>1.5</v>
      </c>
      <c r="F44" s="142">
        <v>1.1000000000000001</v>
      </c>
      <c r="G44" s="142">
        <v>1.1000000000000001</v>
      </c>
      <c r="H44" s="175"/>
      <c r="I44" s="176" t="s">
        <v>131</v>
      </c>
      <c r="J44" s="177">
        <v>1.5</v>
      </c>
      <c r="K44" s="109"/>
      <c r="L44" s="109"/>
      <c r="M44" s="109"/>
      <c r="N44" s="109"/>
    </row>
    <row r="45" spans="1:17" ht="11.1" customHeight="1" x14ac:dyDescent="0.25">
      <c r="A45" s="139" t="s">
        <v>124</v>
      </c>
      <c r="B45" s="125">
        <v>1</v>
      </c>
      <c r="C45" s="125">
        <v>1</v>
      </c>
      <c r="D45" s="125">
        <v>1</v>
      </c>
      <c r="E45" s="125">
        <v>1</v>
      </c>
      <c r="F45" s="125">
        <v>1</v>
      </c>
      <c r="G45" s="125">
        <v>0</v>
      </c>
      <c r="H45" s="175"/>
      <c r="I45" s="176" t="s">
        <v>132</v>
      </c>
      <c r="J45" s="177">
        <v>1.2</v>
      </c>
      <c r="K45" s="109"/>
      <c r="L45" s="109"/>
      <c r="M45" s="109"/>
      <c r="N45" s="109"/>
    </row>
    <row r="46" spans="1:17" ht="11.1" customHeight="1" thickBot="1" x14ac:dyDescent="0.3">
      <c r="A46" s="140" t="s">
        <v>125</v>
      </c>
      <c r="B46" s="143">
        <f t="shared" ref="B46:G46" si="19">B45*B44</f>
        <v>1.2</v>
      </c>
      <c r="C46" s="141">
        <f t="shared" si="19"/>
        <v>1.2</v>
      </c>
      <c r="D46" s="141">
        <f t="shared" si="19"/>
        <v>1.2</v>
      </c>
      <c r="E46" s="141">
        <f t="shared" si="19"/>
        <v>1.5</v>
      </c>
      <c r="F46" s="141">
        <f t="shared" si="19"/>
        <v>1.1000000000000001</v>
      </c>
      <c r="G46" s="141">
        <f t="shared" si="19"/>
        <v>0</v>
      </c>
      <c r="H46" s="175"/>
      <c r="I46" s="178" t="s">
        <v>133</v>
      </c>
      <c r="J46" s="178">
        <v>1.1000000000000001</v>
      </c>
      <c r="K46" s="109"/>
      <c r="L46" s="109"/>
      <c r="M46" s="109"/>
      <c r="N46" s="109"/>
    </row>
    <row r="47" spans="1:17" ht="11.1" customHeight="1" x14ac:dyDescent="0.25">
      <c r="A47" s="120" t="s">
        <v>134</v>
      </c>
      <c r="B47" s="142">
        <v>4.3</v>
      </c>
      <c r="C47" s="142">
        <v>4.3</v>
      </c>
      <c r="D47" s="142">
        <v>4.3</v>
      </c>
      <c r="E47" s="142">
        <v>4.3</v>
      </c>
      <c r="F47" s="142">
        <v>4.3</v>
      </c>
      <c r="G47" s="142">
        <v>4.3</v>
      </c>
      <c r="H47" s="175"/>
      <c r="I47" s="179" t="s">
        <v>135</v>
      </c>
      <c r="J47" s="180">
        <v>7.7</v>
      </c>
      <c r="K47" s="109"/>
      <c r="L47" s="109"/>
      <c r="M47" s="109"/>
      <c r="N47" s="109"/>
    </row>
    <row r="48" spans="1:17" ht="11.1" customHeight="1" x14ac:dyDescent="0.25">
      <c r="A48" s="139" t="s">
        <v>124</v>
      </c>
      <c r="B48" s="125">
        <v>0</v>
      </c>
      <c r="C48" s="125">
        <v>0</v>
      </c>
      <c r="D48" s="125">
        <v>0</v>
      </c>
      <c r="E48" s="125">
        <v>0</v>
      </c>
      <c r="F48" s="125">
        <v>0</v>
      </c>
      <c r="G48" s="125">
        <v>0</v>
      </c>
      <c r="H48" s="175"/>
      <c r="I48" s="181" t="s">
        <v>136</v>
      </c>
      <c r="J48" s="182">
        <v>4.3</v>
      </c>
      <c r="K48" s="109"/>
      <c r="L48" s="109"/>
      <c r="M48" s="109"/>
      <c r="N48" s="109"/>
    </row>
    <row r="49" spans="1:14" ht="12.75" customHeight="1" thickBot="1" x14ac:dyDescent="0.3">
      <c r="A49" s="152" t="s">
        <v>125</v>
      </c>
      <c r="B49" s="153">
        <v>0.8</v>
      </c>
      <c r="C49" s="154">
        <v>0.8</v>
      </c>
      <c r="D49" s="154">
        <v>0</v>
      </c>
      <c r="E49" s="155">
        <v>0</v>
      </c>
      <c r="F49" s="155">
        <v>0</v>
      </c>
      <c r="G49" s="155">
        <v>0</v>
      </c>
      <c r="H49" s="175"/>
      <c r="I49" s="174"/>
      <c r="J49" s="174"/>
      <c r="K49" s="109"/>
      <c r="L49" s="109"/>
      <c r="M49" s="109"/>
      <c r="N49" s="109"/>
    </row>
    <row r="50" spans="1:14" ht="13.5" customHeight="1" thickTop="1" thickBot="1" x14ac:dyDescent="0.3">
      <c r="A50" s="156" t="s">
        <v>122</v>
      </c>
      <c r="B50" s="157">
        <f>B13+B16+B19+B22+B25+B28+B31+B34+B37+B40+B43+B46+B49</f>
        <v>16.8</v>
      </c>
      <c r="C50" s="157">
        <f>C13+C16+C19+C22+C25+C28+C31+C34+C37+C40+C43+C46+C49</f>
        <v>17.899999999999999</v>
      </c>
      <c r="D50" s="157">
        <f t="shared" ref="D50:F50" si="20">D13+D16+D19+D22+D25+D28+D31+D34+D37+D40+D43+D46+D49</f>
        <v>15.799999999999997</v>
      </c>
      <c r="E50" s="157">
        <f t="shared" si="20"/>
        <v>12.9</v>
      </c>
      <c r="F50" s="157">
        <f t="shared" si="20"/>
        <v>33.800000000000004</v>
      </c>
      <c r="G50" s="157">
        <f t="shared" ref="G50" si="21">G13+G16+G19+G22+G25+G28+G31+G34+G37+G40+G43+G46+G49</f>
        <v>19.100000000000001</v>
      </c>
      <c r="H50" s="174"/>
      <c r="I50" s="174"/>
      <c r="J50" s="174"/>
      <c r="K50" s="109"/>
      <c r="L50" s="109"/>
      <c r="M50" s="109"/>
      <c r="N50" s="109"/>
    </row>
    <row r="51" spans="1:14" ht="11.1" customHeight="1" thickTop="1" x14ac:dyDescent="0.25">
      <c r="A51" s="158" t="s">
        <v>161</v>
      </c>
      <c r="B51" s="159">
        <v>29100</v>
      </c>
      <c r="C51" s="159">
        <v>29100</v>
      </c>
      <c r="D51" s="159"/>
      <c r="E51" s="159"/>
      <c r="F51" s="159"/>
      <c r="G51" s="159"/>
      <c r="H51" s="174"/>
      <c r="I51" s="174"/>
      <c r="J51" s="174"/>
      <c r="K51" s="109"/>
      <c r="L51" s="109"/>
      <c r="M51" s="109"/>
      <c r="N51" s="109"/>
    </row>
    <row r="52" spans="1:14" ht="11.1" customHeight="1" x14ac:dyDescent="0.25">
      <c r="A52" s="158" t="s">
        <v>162</v>
      </c>
      <c r="B52" s="159"/>
      <c r="C52" s="160"/>
      <c r="D52" s="160">
        <v>85200</v>
      </c>
      <c r="E52" s="160"/>
      <c r="F52" s="160"/>
      <c r="G52" s="160"/>
      <c r="H52" s="109"/>
      <c r="I52" s="109"/>
      <c r="J52" s="109"/>
      <c r="K52" s="109"/>
      <c r="L52" s="109"/>
      <c r="M52" s="109"/>
      <c r="N52" s="109"/>
    </row>
    <row r="53" spans="1:14" ht="11.1" customHeight="1" x14ac:dyDescent="0.25">
      <c r="A53" s="158" t="s">
        <v>163</v>
      </c>
      <c r="B53" s="161"/>
      <c r="C53" s="161">
        <v>50000</v>
      </c>
      <c r="D53" s="161"/>
      <c r="E53" s="161">
        <v>3500</v>
      </c>
      <c r="F53" s="161"/>
      <c r="G53" s="161"/>
      <c r="H53" s="109"/>
      <c r="I53" s="109"/>
      <c r="J53" s="109"/>
      <c r="K53" s="109"/>
      <c r="L53" s="109"/>
      <c r="M53" s="109"/>
      <c r="N53" s="109"/>
    </row>
    <row r="54" spans="1:14" ht="11.1" customHeight="1" x14ac:dyDescent="0.25">
      <c r="A54" s="158" t="s">
        <v>164</v>
      </c>
      <c r="B54" s="162"/>
      <c r="C54" s="163"/>
      <c r="D54" s="161"/>
      <c r="E54" s="164"/>
      <c r="F54" s="161">
        <v>97000</v>
      </c>
      <c r="G54" s="161">
        <v>97000</v>
      </c>
      <c r="H54" s="109"/>
      <c r="I54" s="109"/>
      <c r="J54" s="109"/>
      <c r="K54" s="109"/>
      <c r="L54" s="109"/>
      <c r="M54" s="109"/>
      <c r="N54" s="109"/>
    </row>
    <row r="55" spans="1:14" ht="11.1" customHeight="1" x14ac:dyDescent="0.25">
      <c r="A55" s="158" t="s">
        <v>165</v>
      </c>
      <c r="B55" s="161"/>
      <c r="C55" s="161"/>
      <c r="D55" s="161"/>
      <c r="E55" s="164"/>
      <c r="F55" s="161">
        <v>41200</v>
      </c>
      <c r="G55" s="161"/>
      <c r="H55" s="109"/>
      <c r="I55" s="109"/>
      <c r="J55" s="109"/>
      <c r="K55" s="109"/>
      <c r="L55" s="109"/>
      <c r="M55" s="109"/>
      <c r="N55" s="109"/>
    </row>
    <row r="56" spans="1:14" ht="11.1" customHeight="1" x14ac:dyDescent="0.25">
      <c r="A56" s="158" t="s">
        <v>166</v>
      </c>
      <c r="B56" s="161"/>
      <c r="C56" s="161"/>
      <c r="D56" s="161"/>
      <c r="E56" s="164">
        <v>6500</v>
      </c>
      <c r="F56" s="161"/>
      <c r="G56" s="161"/>
      <c r="H56" s="109"/>
      <c r="I56" s="109"/>
      <c r="J56" s="109"/>
      <c r="K56" s="109"/>
      <c r="L56" s="109"/>
      <c r="M56" s="109"/>
      <c r="N56" s="109"/>
    </row>
    <row r="57" spans="1:14" ht="11.1" customHeight="1" x14ac:dyDescent="0.25">
      <c r="A57" s="158" t="s">
        <v>167</v>
      </c>
      <c r="B57" s="184">
        <v>20000</v>
      </c>
      <c r="C57" s="185">
        <v>20000</v>
      </c>
      <c r="D57" s="185"/>
      <c r="E57" s="164"/>
      <c r="F57" s="161"/>
      <c r="G57" s="161"/>
      <c r="H57" s="109"/>
      <c r="I57" s="109"/>
      <c r="J57" s="109"/>
      <c r="K57" s="109"/>
      <c r="L57" s="109"/>
      <c r="M57" s="109"/>
      <c r="N57" s="109"/>
    </row>
    <row r="58" spans="1:14" ht="11.1" customHeight="1" x14ac:dyDescent="0.25">
      <c r="A58" s="158" t="s">
        <v>168</v>
      </c>
      <c r="B58" s="161"/>
      <c r="C58" s="165"/>
      <c r="D58" s="161"/>
      <c r="E58" s="164"/>
      <c r="F58" s="161"/>
      <c r="G58" s="183">
        <v>0.2</v>
      </c>
      <c r="H58" s="109"/>
      <c r="I58" s="109"/>
      <c r="J58" s="109"/>
      <c r="K58" s="109"/>
      <c r="L58" s="109"/>
      <c r="M58" s="109"/>
      <c r="N58" s="109"/>
    </row>
    <row r="59" spans="1:14" ht="11.1" customHeight="1" x14ac:dyDescent="0.25">
      <c r="A59" s="166" t="s">
        <v>147</v>
      </c>
      <c r="B59" s="167">
        <v>0</v>
      </c>
      <c r="C59" s="167">
        <v>0</v>
      </c>
      <c r="D59" s="167">
        <v>0</v>
      </c>
      <c r="E59" s="168">
        <v>0</v>
      </c>
      <c r="F59" s="167">
        <v>0</v>
      </c>
      <c r="G59" s="167">
        <v>0</v>
      </c>
      <c r="H59" s="109"/>
      <c r="I59" s="109"/>
      <c r="J59" s="109"/>
      <c r="K59" s="109"/>
      <c r="L59" s="109"/>
      <c r="M59" s="109"/>
      <c r="N59" s="109"/>
    </row>
    <row r="60" spans="1:14" ht="11.1" customHeight="1" x14ac:dyDescent="0.25">
      <c r="A60" s="169" t="s">
        <v>126</v>
      </c>
      <c r="B60" s="170">
        <f>B59*10000</f>
        <v>0</v>
      </c>
      <c r="C60" s="170">
        <f t="shared" ref="C60:F60" si="22">C59*10000</f>
        <v>0</v>
      </c>
      <c r="D60" s="170">
        <f t="shared" si="22"/>
        <v>0</v>
      </c>
      <c r="E60" s="170">
        <f t="shared" si="22"/>
        <v>0</v>
      </c>
      <c r="F60" s="170">
        <f t="shared" si="22"/>
        <v>0</v>
      </c>
      <c r="G60" s="170">
        <f t="shared" ref="G60" si="23">G59*10000</f>
        <v>0</v>
      </c>
      <c r="H60" s="109"/>
      <c r="I60" s="109"/>
      <c r="J60" s="109"/>
      <c r="K60" s="109"/>
      <c r="L60" s="109"/>
      <c r="M60" s="109"/>
      <c r="N60" s="109"/>
    </row>
    <row r="61" spans="1:14" ht="12" customHeight="1" thickBot="1" x14ac:dyDescent="0.3">
      <c r="A61" s="171" t="s">
        <v>127</v>
      </c>
      <c r="B61" s="172">
        <f>(B5*(B7/B3)*(B9/2)*B8^2)+((B9/2)*B8^2*B50)+SUM(B51:B56)+B60</f>
        <v>38810.195147803344</v>
      </c>
      <c r="C61" s="172">
        <f>(C5*(C7/C3)*(C9/2)*C8^2)+((C9/2)*C8^2*C50)+SUM(C51:C56)+C60</f>
        <v>89529.747496451295</v>
      </c>
      <c r="D61" s="172">
        <f t="shared" ref="D61:F61" si="24">(D5*(D7/D3)*(D9/2)*D8^2)+((D9/2)*D8^2*D50)+SUM(D51:D58)+D60</f>
        <v>101326.83120917421</v>
      </c>
      <c r="E61" s="172">
        <f t="shared" si="24"/>
        <v>36919.396174047288</v>
      </c>
      <c r="F61" s="172">
        <f t="shared" si="24"/>
        <v>176711.86605402982</v>
      </c>
      <c r="G61" s="172">
        <f>(G5*(G7/G3)*(G9/2)*G8^2)+((G9/2)*G8^2*G50)+SUM(G51:G57)+G60</f>
        <v>119343.61145876625</v>
      </c>
      <c r="H61" s="109"/>
      <c r="I61" s="109"/>
      <c r="J61" s="109"/>
      <c r="K61" s="109"/>
      <c r="L61" s="109"/>
      <c r="M61" s="109"/>
      <c r="N61" s="109"/>
    </row>
    <row r="62" spans="1:14" ht="12" customHeight="1" thickTop="1" thickBot="1" x14ac:dyDescent="0.3">
      <c r="A62" s="171" t="s">
        <v>154</v>
      </c>
      <c r="B62" s="186">
        <f>((B5*(B7/B3)*(B9/2)*B8^2)+((B9/2)*B8^2*B50)+SUM(B51:B56)+B60)/100000</f>
        <v>0.38810195147803345</v>
      </c>
      <c r="C62" s="186">
        <f>((C5*(C7/C3)*(C9/2)*C8^2)+((C9/2)*C8^2*C50)+SUM(C51:C56)+C60)/100000</f>
        <v>0.89529747496451295</v>
      </c>
      <c r="D62" s="186">
        <f t="shared" ref="D62:G62" si="25">((D5*(D7/D3)*(D9/2)*D8^2)+((D9/2)*D8^2*D50)+SUM(D51:D58)+D60)/100000</f>
        <v>1.0132683120917421</v>
      </c>
      <c r="E62" s="186">
        <f t="shared" si="25"/>
        <v>0.36919396174047286</v>
      </c>
      <c r="F62" s="186">
        <f t="shared" si="25"/>
        <v>1.7671186605402982</v>
      </c>
      <c r="G62" s="186">
        <f t="shared" si="25"/>
        <v>1.1934381145876625</v>
      </c>
      <c r="H62" s="109"/>
      <c r="I62" s="109"/>
      <c r="J62" s="109"/>
      <c r="K62" s="109"/>
      <c r="L62" s="109"/>
      <c r="M62" s="109"/>
      <c r="N62" s="109"/>
    </row>
    <row r="63" spans="1:14" ht="12" customHeight="1" thickTop="1" thickBot="1" x14ac:dyDescent="0.3">
      <c r="A63" s="171" t="s">
        <v>155</v>
      </c>
      <c r="B63" s="173">
        <f>((B5*(B7/B3)*(B9/2)*B8^2)+((B9/2)*B8^2*B50)+SUM(B51:B56)+B60)/10000</f>
        <v>3.8810195147803346</v>
      </c>
      <c r="C63" s="173">
        <f>((C5*(C7/C3)*(C9/2)*C8^2)+((C9/2)*C8^2*C50)+SUM(C51:C56)+C60)/10000</f>
        <v>8.9529747496451293</v>
      </c>
      <c r="D63" s="173">
        <f t="shared" ref="D63:G63" si="26">((D5*(D7/D3)*(D9/2)*D8^2)+((D9/2)*D8^2*D50)+SUM(D51:D58)+D60)/10000</f>
        <v>10.132683120917422</v>
      </c>
      <c r="E63" s="173">
        <f t="shared" si="26"/>
        <v>3.6919396174047288</v>
      </c>
      <c r="F63" s="173">
        <f t="shared" si="26"/>
        <v>17.67118660540298</v>
      </c>
      <c r="G63" s="173">
        <f t="shared" si="26"/>
        <v>11.934381145876625</v>
      </c>
      <c r="H63" s="109"/>
      <c r="I63" s="109"/>
      <c r="J63" s="109"/>
      <c r="K63" s="109"/>
      <c r="L63" s="109"/>
      <c r="M63" s="109"/>
      <c r="N63" s="109"/>
    </row>
    <row r="64" spans="1:14" ht="15.75" thickTop="1" x14ac:dyDescent="0.25">
      <c r="A64" s="109"/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  <c r="M64" s="109"/>
      <c r="N64" s="109"/>
    </row>
    <row r="65" spans="1:14" x14ac:dyDescent="0.25">
      <c r="A65" s="254" t="s">
        <v>209</v>
      </c>
      <c r="B65" s="255" t="s">
        <v>208</v>
      </c>
      <c r="C65" s="109"/>
      <c r="D65" s="109"/>
      <c r="E65" s="109"/>
      <c r="F65" s="109"/>
      <c r="G65" s="109"/>
      <c r="H65" s="109"/>
      <c r="I65" s="109"/>
      <c r="J65" s="109"/>
      <c r="K65" s="109"/>
      <c r="L65" s="109"/>
      <c r="M65" s="109"/>
      <c r="N65" s="109"/>
    </row>
    <row r="66" spans="1:14" x14ac:dyDescent="0.25">
      <c r="A66" s="109"/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  <c r="M66" s="109"/>
      <c r="N66" s="109"/>
    </row>
    <row r="67" spans="1:14" x14ac:dyDescent="0.25">
      <c r="A67" s="109"/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  <c r="N67" s="109"/>
    </row>
    <row r="68" spans="1:14" x14ac:dyDescent="0.25">
      <c r="A68" s="109"/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</row>
    <row r="69" spans="1:14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</row>
    <row r="70" spans="1:14" x14ac:dyDescent="0.25">
      <c r="A70" s="109"/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</row>
    <row r="71" spans="1:14" x14ac:dyDescent="0.25">
      <c r="A71" s="109"/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  <c r="N71" s="109"/>
    </row>
    <row r="72" spans="1:14" x14ac:dyDescent="0.25">
      <c r="A72" s="10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</row>
    <row r="1048576" spans="1:1" x14ac:dyDescent="0.25">
      <c r="A1048576" s="108"/>
    </row>
  </sheetData>
  <mergeCells count="7">
    <mergeCell ref="G1:G2"/>
    <mergeCell ref="A1:A2"/>
    <mergeCell ref="F1:F2"/>
    <mergeCell ref="E1:E2"/>
    <mergeCell ref="D1:D2"/>
    <mergeCell ref="C1:C2"/>
    <mergeCell ref="B1:B2"/>
  </mergeCells>
  <pageMargins left="1.0236220472440944" right="0.6692913385826772" top="0.74803149606299213" bottom="0.74803149606299213" header="0.31496062992125984" footer="0.31496062992125984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48576"/>
  <sheetViews>
    <sheetView topLeftCell="A31" zoomScale="130" zoomScaleNormal="130" workbookViewId="0">
      <selection activeCell="A73" sqref="A73"/>
    </sheetView>
  </sheetViews>
  <sheetFormatPr baseColWidth="10" defaultColWidth="9.140625" defaultRowHeight="15" x14ac:dyDescent="0.25"/>
  <cols>
    <col min="1" max="1" width="23.5703125" customWidth="1"/>
    <col min="2" max="2" width="6.5703125" customWidth="1"/>
    <col min="3" max="3" width="6.85546875" customWidth="1"/>
    <col min="4" max="4" width="8" customWidth="1"/>
    <col min="5" max="5" width="6.85546875" customWidth="1"/>
    <col min="6" max="6" width="6.7109375" customWidth="1"/>
    <col min="7" max="7" width="3" customWidth="1"/>
    <col min="8" max="8" width="7" customWidth="1"/>
    <col min="9" max="9" width="3.140625" customWidth="1"/>
    <col min="10" max="10" width="14.5703125" customWidth="1"/>
    <col min="11" max="11" width="15.140625" customWidth="1"/>
    <col min="12" max="13" width="9.140625" customWidth="1"/>
  </cols>
  <sheetData>
    <row r="1" spans="1:16" ht="15" customHeight="1" x14ac:dyDescent="0.25">
      <c r="A1" s="266" t="s">
        <v>117</v>
      </c>
      <c r="B1" s="264" t="s">
        <v>170</v>
      </c>
      <c r="C1" s="264" t="s">
        <v>169</v>
      </c>
      <c r="D1" s="264" t="s">
        <v>158</v>
      </c>
      <c r="E1" s="264" t="s">
        <v>128</v>
      </c>
      <c r="F1" s="264" t="s">
        <v>157</v>
      </c>
      <c r="G1" s="110"/>
      <c r="H1" s="110"/>
      <c r="I1" s="110"/>
      <c r="J1" s="110"/>
      <c r="K1" s="110"/>
      <c r="L1" s="110"/>
      <c r="M1" s="110"/>
      <c r="N1" s="98"/>
      <c r="O1" s="98"/>
      <c r="P1" s="98"/>
    </row>
    <row r="2" spans="1:16" ht="23.25" customHeight="1" thickBot="1" x14ac:dyDescent="0.3">
      <c r="A2" s="267"/>
      <c r="B2" s="265"/>
      <c r="C2" s="265"/>
      <c r="D2" s="265"/>
      <c r="E2" s="265"/>
      <c r="F2" s="265"/>
      <c r="G2" s="111"/>
      <c r="H2" s="110"/>
      <c r="I2" s="110"/>
      <c r="J2" s="110"/>
      <c r="K2" s="110"/>
      <c r="L2" s="110"/>
      <c r="M2" s="110"/>
      <c r="N2" s="98"/>
      <c r="O2" s="98"/>
      <c r="P2" s="98"/>
    </row>
    <row r="3" spans="1:16" ht="12" customHeight="1" x14ac:dyDescent="0.25">
      <c r="A3" s="120" t="s">
        <v>159</v>
      </c>
      <c r="B3" s="121">
        <v>0.1071</v>
      </c>
      <c r="C3" s="122">
        <v>0.1071</v>
      </c>
      <c r="D3" s="121">
        <v>0.1071</v>
      </c>
      <c r="E3" s="121">
        <v>4.2500000000000003E-2</v>
      </c>
      <c r="F3" s="121">
        <v>0.1593</v>
      </c>
      <c r="G3" s="112"/>
      <c r="H3" s="110"/>
      <c r="I3" s="113"/>
      <c r="J3" s="110"/>
      <c r="K3" s="110"/>
      <c r="L3" s="110"/>
      <c r="M3" s="110"/>
      <c r="N3" s="98"/>
      <c r="O3" s="98"/>
      <c r="P3" s="98"/>
    </row>
    <row r="4" spans="1:16" x14ac:dyDescent="0.25">
      <c r="A4" s="120" t="s">
        <v>119</v>
      </c>
      <c r="B4" s="121">
        <v>5.0000000000000002E-5</v>
      </c>
      <c r="C4" s="122">
        <v>5.0000000000000002E-5</v>
      </c>
      <c r="D4" s="121">
        <v>5.0000000000000002E-5</v>
      </c>
      <c r="E4" s="121">
        <v>5.0000000000000002E-5</v>
      </c>
      <c r="F4" s="121">
        <v>5.0000000000000002E-5</v>
      </c>
      <c r="G4" s="112"/>
      <c r="H4" s="110"/>
      <c r="I4" s="110"/>
      <c r="J4" s="110"/>
      <c r="K4" s="110"/>
      <c r="L4" s="110"/>
      <c r="M4" s="110"/>
      <c r="N4" s="98"/>
      <c r="O4" s="98"/>
      <c r="P4" s="98"/>
    </row>
    <row r="5" spans="1:16" x14ac:dyDescent="0.25">
      <c r="A5" s="120" t="s">
        <v>118</v>
      </c>
      <c r="B5" s="121">
        <f t="shared" ref="B5:F5" si="0">1/(2*LOG10(B3/B4)+1.136)^2</f>
        <v>1.6446510137927247E-2</v>
      </c>
      <c r="C5" s="122">
        <f t="shared" si="0"/>
        <v>1.6446510137927247E-2</v>
      </c>
      <c r="D5" s="121">
        <f t="shared" si="0"/>
        <v>1.6446510137927247E-2</v>
      </c>
      <c r="E5" s="121">
        <f t="shared" si="0"/>
        <v>2.0438296585594141E-2</v>
      </c>
      <c r="F5" s="121">
        <f t="shared" si="0"/>
        <v>1.5082917920448927E-2</v>
      </c>
      <c r="G5" s="112"/>
      <c r="H5" s="110"/>
      <c r="I5" s="110"/>
      <c r="J5" s="110"/>
      <c r="K5" s="110"/>
      <c r="L5" s="110"/>
      <c r="M5" s="110"/>
      <c r="N5" s="98"/>
      <c r="O5" s="98"/>
      <c r="P5" s="98"/>
    </row>
    <row r="6" spans="1:16" s="9" customFormat="1" ht="3.75" customHeight="1" x14ac:dyDescent="0.25">
      <c r="A6" s="123"/>
      <c r="B6" s="124"/>
      <c r="C6" s="125"/>
      <c r="D6" s="125"/>
      <c r="E6" s="125"/>
      <c r="F6" s="126"/>
      <c r="G6" s="111"/>
      <c r="H6" s="110"/>
      <c r="I6" s="110"/>
      <c r="J6" s="110"/>
      <c r="K6" s="110"/>
      <c r="L6" s="110"/>
      <c r="M6" s="110"/>
      <c r="N6" s="98"/>
      <c r="O6" s="98"/>
      <c r="P6" s="98"/>
    </row>
    <row r="7" spans="1:16" ht="12" customHeight="1" x14ac:dyDescent="0.25">
      <c r="A7" s="120" t="s">
        <v>120</v>
      </c>
      <c r="B7" s="127">
        <v>23.7</v>
      </c>
      <c r="C7" s="128">
        <v>26.4</v>
      </c>
      <c r="D7" s="127">
        <v>12.7</v>
      </c>
      <c r="E7" s="127">
        <v>24</v>
      </c>
      <c r="F7" s="127">
        <v>37.6</v>
      </c>
      <c r="G7" s="111"/>
      <c r="H7" s="110"/>
      <c r="I7" s="110"/>
      <c r="J7" s="110"/>
      <c r="K7" s="110"/>
      <c r="L7" s="110"/>
      <c r="M7" s="110"/>
      <c r="N7" s="98"/>
      <c r="O7" s="98"/>
      <c r="P7" s="98"/>
    </row>
    <row r="8" spans="1:16" ht="12" customHeight="1" x14ac:dyDescent="0.25">
      <c r="A8" s="120" t="s">
        <v>121</v>
      </c>
      <c r="B8" s="129">
        <v>0.99099999999999999</v>
      </c>
      <c r="C8" s="130">
        <v>0.99099999999999999</v>
      </c>
      <c r="D8" s="129">
        <v>1.37</v>
      </c>
      <c r="E8" s="131">
        <v>1.5</v>
      </c>
      <c r="F8" s="129">
        <v>1.41</v>
      </c>
      <c r="G8" s="111"/>
      <c r="H8" s="110"/>
      <c r="I8" s="110"/>
      <c r="J8" s="110"/>
      <c r="K8" s="110"/>
      <c r="L8" s="110"/>
      <c r="M8" s="110"/>
      <c r="N8" s="98"/>
      <c r="O8" s="98"/>
      <c r="P8" s="98"/>
    </row>
    <row r="9" spans="1:16" ht="12" customHeight="1" x14ac:dyDescent="0.25">
      <c r="A9" s="132" t="s">
        <v>160</v>
      </c>
      <c r="B9" s="133">
        <v>967.48</v>
      </c>
      <c r="C9" s="134">
        <v>967.48</v>
      </c>
      <c r="D9" s="133">
        <v>968.13</v>
      </c>
      <c r="E9" s="135">
        <v>979</v>
      </c>
      <c r="F9" s="133">
        <v>1037</v>
      </c>
      <c r="G9" s="111"/>
      <c r="H9" s="110"/>
      <c r="I9" s="113"/>
      <c r="J9" s="110"/>
      <c r="K9" s="110"/>
      <c r="L9" s="110"/>
      <c r="M9" s="110"/>
      <c r="N9" s="98"/>
      <c r="O9" s="98"/>
      <c r="P9" s="98"/>
    </row>
    <row r="10" spans="1:16" ht="4.5" customHeight="1" thickBot="1" x14ac:dyDescent="0.3">
      <c r="A10" s="136"/>
      <c r="B10" s="137"/>
      <c r="C10" s="137"/>
      <c r="D10" s="137"/>
      <c r="E10" s="137"/>
      <c r="F10" s="137"/>
      <c r="G10" s="109"/>
      <c r="H10" s="110"/>
      <c r="I10" s="110"/>
      <c r="J10" s="110"/>
      <c r="K10" s="110"/>
      <c r="L10" s="110"/>
      <c r="M10" s="110"/>
      <c r="N10" s="98"/>
      <c r="O10" s="98"/>
      <c r="P10" s="98"/>
    </row>
    <row r="11" spans="1:16" ht="11.1" customHeight="1" x14ac:dyDescent="0.25">
      <c r="A11" s="120" t="s">
        <v>123</v>
      </c>
      <c r="B11" s="138">
        <v>0.7</v>
      </c>
      <c r="C11" s="138">
        <v>0.7</v>
      </c>
      <c r="D11" s="138">
        <v>0.7</v>
      </c>
      <c r="E11" s="138">
        <v>0.7</v>
      </c>
      <c r="F11" s="138">
        <v>0.7</v>
      </c>
      <c r="G11" s="109"/>
      <c r="H11" s="110"/>
      <c r="I11" s="110"/>
      <c r="J11" s="110"/>
      <c r="K11" s="110"/>
      <c r="L11" s="110"/>
      <c r="M11" s="110"/>
      <c r="N11" s="98"/>
      <c r="O11" s="98"/>
      <c r="P11" s="98"/>
    </row>
    <row r="12" spans="1:16" ht="11.1" customHeight="1" x14ac:dyDescent="0.25">
      <c r="A12" s="139" t="s">
        <v>124</v>
      </c>
      <c r="B12" s="125">
        <v>13</v>
      </c>
      <c r="C12" s="125">
        <v>15</v>
      </c>
      <c r="D12" s="125">
        <v>14</v>
      </c>
      <c r="E12" s="125">
        <v>10</v>
      </c>
      <c r="F12" s="125">
        <v>20</v>
      </c>
      <c r="G12" s="109"/>
      <c r="H12" s="110"/>
      <c r="I12" s="110"/>
      <c r="J12" s="110"/>
      <c r="K12" s="110"/>
      <c r="L12" s="110"/>
      <c r="M12" s="110"/>
      <c r="N12" s="98"/>
      <c r="O12" s="98"/>
      <c r="P12" s="98"/>
    </row>
    <row r="13" spans="1:16" ht="11.1" customHeight="1" x14ac:dyDescent="0.25">
      <c r="A13" s="140" t="s">
        <v>125</v>
      </c>
      <c r="B13" s="141">
        <f>B12*B11</f>
        <v>9.1</v>
      </c>
      <c r="C13" s="141">
        <f>C12*C11</f>
        <v>10.5</v>
      </c>
      <c r="D13" s="141">
        <f t="shared" ref="D13:F13" si="1">D12*D11</f>
        <v>9.7999999999999989</v>
      </c>
      <c r="E13" s="141">
        <f t="shared" si="1"/>
        <v>7</v>
      </c>
      <c r="F13" s="141">
        <f t="shared" si="1"/>
        <v>14</v>
      </c>
      <c r="G13" s="109"/>
      <c r="H13" s="110"/>
      <c r="I13" s="109"/>
      <c r="J13" s="109"/>
      <c r="K13" s="110"/>
      <c r="L13" s="110"/>
      <c r="M13" s="114"/>
      <c r="N13" s="98"/>
      <c r="O13" s="98"/>
      <c r="P13" s="98"/>
    </row>
    <row r="14" spans="1:16" ht="11.1" customHeight="1" x14ac:dyDescent="0.25">
      <c r="A14" s="120" t="s">
        <v>137</v>
      </c>
      <c r="B14" s="142">
        <v>0.9</v>
      </c>
      <c r="C14" s="142">
        <v>0.9</v>
      </c>
      <c r="D14" s="142">
        <v>0.9</v>
      </c>
      <c r="E14" s="142">
        <v>0.9</v>
      </c>
      <c r="F14" s="142">
        <v>0.9</v>
      </c>
      <c r="G14" s="111"/>
      <c r="H14" s="110"/>
      <c r="I14" s="109"/>
      <c r="J14" s="109"/>
      <c r="K14" s="110"/>
      <c r="L14" s="110"/>
      <c r="M14" s="114"/>
      <c r="N14" s="98"/>
      <c r="O14" s="98"/>
      <c r="P14" s="98"/>
    </row>
    <row r="15" spans="1:16" ht="11.1" customHeight="1" x14ac:dyDescent="0.25">
      <c r="A15" s="139" t="s">
        <v>124</v>
      </c>
      <c r="B15" s="125">
        <v>0</v>
      </c>
      <c r="C15" s="125">
        <v>1</v>
      </c>
      <c r="D15" s="125">
        <v>0</v>
      </c>
      <c r="E15" s="125">
        <v>0</v>
      </c>
      <c r="F15" s="125">
        <v>1</v>
      </c>
      <c r="G15" s="115"/>
      <c r="H15" s="110"/>
      <c r="I15" s="109"/>
      <c r="J15" s="109"/>
      <c r="K15" s="110"/>
      <c r="L15" s="110"/>
      <c r="M15" s="114"/>
      <c r="N15" s="98"/>
      <c r="O15" s="98"/>
      <c r="P15" s="98"/>
    </row>
    <row r="16" spans="1:16" ht="11.1" customHeight="1" x14ac:dyDescent="0.25">
      <c r="A16" s="140" t="s">
        <v>125</v>
      </c>
      <c r="B16" s="141">
        <f>B15*B14</f>
        <v>0</v>
      </c>
      <c r="C16" s="141">
        <f>C15*C14</f>
        <v>0.9</v>
      </c>
      <c r="D16" s="141">
        <f t="shared" ref="D16:F16" si="2">D15*D14</f>
        <v>0</v>
      </c>
      <c r="E16" s="141">
        <f t="shared" si="2"/>
        <v>0</v>
      </c>
      <c r="F16" s="141">
        <f t="shared" si="2"/>
        <v>0.9</v>
      </c>
      <c r="G16" s="109"/>
      <c r="H16" s="110"/>
      <c r="I16" s="109"/>
      <c r="J16" s="109"/>
      <c r="K16" s="110"/>
      <c r="L16" s="110"/>
      <c r="M16" s="114"/>
      <c r="N16" s="98"/>
      <c r="O16" s="98"/>
      <c r="P16" s="98"/>
    </row>
    <row r="17" spans="1:16" ht="11.1" customHeight="1" x14ac:dyDescent="0.25">
      <c r="A17" s="120" t="s">
        <v>138</v>
      </c>
      <c r="B17" s="142">
        <v>0.9</v>
      </c>
      <c r="C17" s="142">
        <v>0.9</v>
      </c>
      <c r="D17" s="142">
        <v>0.9</v>
      </c>
      <c r="E17" s="142">
        <v>0.9</v>
      </c>
      <c r="F17" s="142">
        <v>0.9</v>
      </c>
      <c r="G17" s="111"/>
      <c r="H17" s="110"/>
      <c r="I17" s="116"/>
      <c r="J17" s="109"/>
      <c r="K17" s="110"/>
      <c r="L17" s="110"/>
      <c r="M17" s="110"/>
      <c r="N17" s="98"/>
      <c r="O17" s="98"/>
      <c r="P17" s="98"/>
    </row>
    <row r="18" spans="1:16" ht="11.1" customHeight="1" x14ac:dyDescent="0.25">
      <c r="A18" s="139" t="s">
        <v>124</v>
      </c>
      <c r="B18" s="125">
        <v>1</v>
      </c>
      <c r="C18" s="125">
        <v>0</v>
      </c>
      <c r="D18" s="125">
        <v>0</v>
      </c>
      <c r="E18" s="125">
        <v>0</v>
      </c>
      <c r="F18" s="125">
        <v>1</v>
      </c>
      <c r="G18" s="110"/>
      <c r="H18" s="110"/>
      <c r="I18" s="110"/>
      <c r="J18" s="110"/>
      <c r="K18" s="110"/>
      <c r="L18" s="110"/>
      <c r="M18" s="110"/>
      <c r="N18" s="98"/>
      <c r="O18" s="98"/>
      <c r="P18" s="98"/>
    </row>
    <row r="19" spans="1:16" ht="11.1" customHeight="1" x14ac:dyDescent="0.25">
      <c r="A19" s="140" t="s">
        <v>125</v>
      </c>
      <c r="B19" s="141">
        <f>B18*B17</f>
        <v>0.9</v>
      </c>
      <c r="C19" s="141">
        <f>C18*C17</f>
        <v>0</v>
      </c>
      <c r="D19" s="141">
        <f t="shared" ref="D19:F19" si="3">D18*D17</f>
        <v>0</v>
      </c>
      <c r="E19" s="141">
        <f t="shared" si="3"/>
        <v>0</v>
      </c>
      <c r="F19" s="141">
        <f t="shared" si="3"/>
        <v>0.9</v>
      </c>
      <c r="G19" s="109"/>
      <c r="H19" s="110"/>
      <c r="I19" s="113"/>
      <c r="J19" s="117"/>
      <c r="K19" s="113"/>
      <c r="L19" s="113"/>
      <c r="M19" s="110"/>
      <c r="N19" s="98"/>
      <c r="O19" s="98"/>
      <c r="P19" s="98"/>
    </row>
    <row r="20" spans="1:16" ht="11.1" customHeight="1" x14ac:dyDescent="0.25">
      <c r="A20" s="120" t="s">
        <v>139</v>
      </c>
      <c r="B20" s="142">
        <v>1.3</v>
      </c>
      <c r="C20" s="142">
        <v>1.3</v>
      </c>
      <c r="D20" s="142">
        <v>1.3</v>
      </c>
      <c r="E20" s="142">
        <v>1.3</v>
      </c>
      <c r="F20" s="142">
        <v>1.3</v>
      </c>
      <c r="G20" s="110"/>
      <c r="H20" s="110"/>
      <c r="I20" s="113"/>
      <c r="J20" s="110"/>
      <c r="K20" s="110"/>
      <c r="L20" s="110"/>
      <c r="M20" s="110"/>
      <c r="N20" s="98"/>
      <c r="O20" s="98"/>
      <c r="P20" s="98"/>
    </row>
    <row r="21" spans="1:16" ht="11.1" customHeight="1" x14ac:dyDescent="0.25">
      <c r="A21" s="139" t="s">
        <v>124</v>
      </c>
      <c r="B21" s="125">
        <v>0</v>
      </c>
      <c r="C21" s="125">
        <v>0</v>
      </c>
      <c r="D21" s="125">
        <v>0</v>
      </c>
      <c r="E21" s="125">
        <v>0</v>
      </c>
      <c r="F21" s="125">
        <v>1</v>
      </c>
      <c r="G21" s="110"/>
      <c r="H21" s="110"/>
      <c r="I21" s="113"/>
      <c r="J21" s="110"/>
      <c r="K21" s="110"/>
      <c r="L21" s="110"/>
      <c r="M21" s="110"/>
      <c r="N21" s="98"/>
      <c r="O21" s="98"/>
      <c r="P21" s="98"/>
    </row>
    <row r="22" spans="1:16" ht="11.1" customHeight="1" x14ac:dyDescent="0.25">
      <c r="A22" s="140" t="s">
        <v>125</v>
      </c>
      <c r="B22" s="141">
        <f>B21*B20</f>
        <v>0</v>
      </c>
      <c r="C22" s="141">
        <f>C21*C20</f>
        <v>0</v>
      </c>
      <c r="D22" s="141">
        <f t="shared" ref="D22:F22" si="4">D21*D20</f>
        <v>0</v>
      </c>
      <c r="E22" s="141">
        <f>E21*E20</f>
        <v>0</v>
      </c>
      <c r="F22" s="141">
        <f t="shared" si="4"/>
        <v>1.3</v>
      </c>
      <c r="G22" s="109"/>
      <c r="H22" s="110"/>
      <c r="I22" s="118"/>
      <c r="J22" s="110"/>
      <c r="K22" s="110"/>
      <c r="L22" s="110"/>
      <c r="M22" s="110"/>
      <c r="N22" s="98"/>
      <c r="O22" s="98"/>
      <c r="P22" s="98"/>
    </row>
    <row r="23" spans="1:16" ht="11.1" customHeight="1" x14ac:dyDescent="0.25">
      <c r="A23" s="120" t="s">
        <v>140</v>
      </c>
      <c r="B23" s="142">
        <v>0.3</v>
      </c>
      <c r="C23" s="142">
        <v>0.3</v>
      </c>
      <c r="D23" s="142">
        <v>0.3</v>
      </c>
      <c r="E23" s="142">
        <v>0.3</v>
      </c>
      <c r="F23" s="142">
        <v>0.3</v>
      </c>
      <c r="G23" s="110"/>
      <c r="H23" s="110"/>
      <c r="I23" s="118"/>
      <c r="J23" s="110"/>
      <c r="K23" s="110"/>
      <c r="L23" s="110"/>
      <c r="M23" s="110"/>
      <c r="N23" s="98"/>
      <c r="O23" s="98"/>
      <c r="P23" s="98"/>
    </row>
    <row r="24" spans="1:16" ht="11.1" customHeight="1" x14ac:dyDescent="0.25">
      <c r="A24" s="139" t="s">
        <v>124</v>
      </c>
      <c r="B24" s="125">
        <v>0</v>
      </c>
      <c r="C24" s="125">
        <v>0</v>
      </c>
      <c r="D24" s="125">
        <v>0</v>
      </c>
      <c r="E24" s="125">
        <v>0</v>
      </c>
      <c r="F24" s="125">
        <v>1</v>
      </c>
      <c r="G24" s="110"/>
      <c r="H24" s="110"/>
      <c r="I24" s="110"/>
      <c r="J24" s="110"/>
      <c r="K24" s="110"/>
      <c r="L24" s="110"/>
      <c r="M24" s="110"/>
      <c r="N24" s="98"/>
      <c r="O24" s="98"/>
      <c r="P24" s="98"/>
    </row>
    <row r="25" spans="1:16" ht="11.1" customHeight="1" x14ac:dyDescent="0.25">
      <c r="A25" s="140" t="s">
        <v>125</v>
      </c>
      <c r="B25" s="141">
        <f>B24*B23</f>
        <v>0</v>
      </c>
      <c r="C25" s="141">
        <f>C24*C23</f>
        <v>0</v>
      </c>
      <c r="D25" s="141">
        <f t="shared" ref="D25:F25" si="5">D24*D23</f>
        <v>0</v>
      </c>
      <c r="E25" s="141">
        <f t="shared" si="5"/>
        <v>0</v>
      </c>
      <c r="F25" s="141">
        <f t="shared" si="5"/>
        <v>0.3</v>
      </c>
      <c r="G25" s="109"/>
      <c r="H25" s="110"/>
      <c r="I25" s="110"/>
      <c r="J25" s="110"/>
      <c r="K25" s="110"/>
      <c r="L25" s="110"/>
      <c r="M25" s="110"/>
      <c r="N25" s="98"/>
      <c r="O25" s="98"/>
      <c r="P25" s="98"/>
    </row>
    <row r="26" spans="1:16" ht="11.1" customHeight="1" x14ac:dyDescent="0.25">
      <c r="A26" s="120" t="s">
        <v>141</v>
      </c>
      <c r="B26" s="142">
        <v>1.5</v>
      </c>
      <c r="C26" s="142">
        <v>1.5</v>
      </c>
      <c r="D26" s="142">
        <v>1.5</v>
      </c>
      <c r="E26" s="142">
        <v>1.5</v>
      </c>
      <c r="F26" s="142">
        <v>1.5</v>
      </c>
      <c r="G26" s="109"/>
      <c r="H26" s="110"/>
      <c r="I26" s="110"/>
      <c r="J26" s="110"/>
      <c r="K26" s="110"/>
      <c r="L26" s="110"/>
      <c r="M26" s="110"/>
      <c r="N26" s="98"/>
      <c r="O26" s="98"/>
      <c r="P26" s="98"/>
    </row>
    <row r="27" spans="1:16" ht="11.1" customHeight="1" x14ac:dyDescent="0.25">
      <c r="A27" s="139" t="s">
        <v>124</v>
      </c>
      <c r="B27" s="125">
        <v>0</v>
      </c>
      <c r="C27" s="125">
        <v>0</v>
      </c>
      <c r="D27" s="125">
        <v>0</v>
      </c>
      <c r="E27" s="125">
        <v>0</v>
      </c>
      <c r="F27" s="125">
        <v>1</v>
      </c>
      <c r="G27" s="110"/>
      <c r="H27" s="110"/>
      <c r="I27" s="119"/>
      <c r="J27" s="119"/>
      <c r="K27" s="110"/>
      <c r="L27" s="110"/>
      <c r="M27" s="110"/>
      <c r="N27" s="98"/>
      <c r="O27" s="98"/>
      <c r="P27" s="98"/>
    </row>
    <row r="28" spans="1:16" ht="11.1" customHeight="1" x14ac:dyDescent="0.25">
      <c r="A28" s="140" t="s">
        <v>125</v>
      </c>
      <c r="B28" s="143">
        <f t="shared" ref="B28:F28" si="6">B27*B26</f>
        <v>0</v>
      </c>
      <c r="C28" s="141">
        <f t="shared" si="6"/>
        <v>0</v>
      </c>
      <c r="D28" s="141">
        <f t="shared" si="6"/>
        <v>0</v>
      </c>
      <c r="E28" s="141">
        <f t="shared" si="6"/>
        <v>0</v>
      </c>
      <c r="F28" s="141">
        <f t="shared" si="6"/>
        <v>1.5</v>
      </c>
      <c r="G28" s="110"/>
      <c r="H28" s="110"/>
      <c r="I28" s="119"/>
      <c r="J28" s="119"/>
      <c r="K28" s="110"/>
      <c r="L28" s="110"/>
      <c r="M28" s="110"/>
      <c r="N28" s="98"/>
      <c r="O28" s="98"/>
      <c r="P28" s="98"/>
    </row>
    <row r="29" spans="1:16" ht="11.1" customHeight="1" x14ac:dyDescent="0.25">
      <c r="A29" s="120" t="s">
        <v>142</v>
      </c>
      <c r="B29" s="142">
        <v>3</v>
      </c>
      <c r="C29" s="142">
        <v>3</v>
      </c>
      <c r="D29" s="142">
        <v>3</v>
      </c>
      <c r="E29" s="142">
        <v>3</v>
      </c>
      <c r="F29" s="142">
        <v>3</v>
      </c>
      <c r="G29" s="110"/>
      <c r="H29" s="110"/>
      <c r="I29" s="119"/>
      <c r="J29" s="119"/>
      <c r="K29" s="110"/>
      <c r="L29" s="110"/>
      <c r="M29" s="110"/>
      <c r="N29" s="98"/>
      <c r="O29" s="98"/>
      <c r="P29" s="98"/>
    </row>
    <row r="30" spans="1:16" ht="11.1" customHeight="1" x14ac:dyDescent="0.25">
      <c r="A30" s="139" t="s">
        <v>124</v>
      </c>
      <c r="B30" s="125">
        <v>0</v>
      </c>
      <c r="C30" s="125">
        <v>0</v>
      </c>
      <c r="D30" s="125">
        <v>0</v>
      </c>
      <c r="E30" s="125">
        <v>0</v>
      </c>
      <c r="F30" s="125">
        <v>1</v>
      </c>
      <c r="G30" s="110"/>
      <c r="H30" s="110"/>
      <c r="I30" s="119"/>
      <c r="J30" s="119"/>
      <c r="K30" s="110"/>
      <c r="L30" s="110"/>
      <c r="M30" s="110"/>
      <c r="N30" s="98"/>
      <c r="O30" s="98"/>
      <c r="P30" s="98"/>
    </row>
    <row r="31" spans="1:16" ht="11.1" customHeight="1" thickBot="1" x14ac:dyDescent="0.3">
      <c r="A31" s="144" t="s">
        <v>125</v>
      </c>
      <c r="B31" s="145">
        <f t="shared" ref="B31:F31" si="7">B30*B29</f>
        <v>0</v>
      </c>
      <c r="C31" s="145">
        <f t="shared" si="7"/>
        <v>0</v>
      </c>
      <c r="D31" s="145">
        <f t="shared" si="7"/>
        <v>0</v>
      </c>
      <c r="E31" s="146">
        <f t="shared" si="7"/>
        <v>0</v>
      </c>
      <c r="F31" s="146">
        <f t="shared" si="7"/>
        <v>3</v>
      </c>
      <c r="G31" s="109"/>
      <c r="H31" s="109"/>
      <c r="I31" s="110"/>
      <c r="J31" s="110"/>
      <c r="K31" s="110"/>
      <c r="L31" s="110"/>
      <c r="M31" s="110"/>
      <c r="N31" s="98"/>
      <c r="O31" s="98"/>
      <c r="P31" s="98"/>
    </row>
    <row r="32" spans="1:16" ht="11.1" customHeight="1" x14ac:dyDescent="0.25">
      <c r="A32" s="120" t="s">
        <v>143</v>
      </c>
      <c r="B32" s="142">
        <v>0.6</v>
      </c>
      <c r="C32" s="142">
        <v>0.6</v>
      </c>
      <c r="D32" s="142">
        <v>0.6</v>
      </c>
      <c r="E32" s="142">
        <v>0.6</v>
      </c>
      <c r="F32" s="142">
        <v>0.6</v>
      </c>
      <c r="G32" s="109"/>
      <c r="H32" s="110"/>
      <c r="I32" s="110"/>
      <c r="J32" s="110"/>
      <c r="K32" s="110"/>
      <c r="L32" s="110"/>
      <c r="M32" s="110"/>
      <c r="N32" s="98"/>
      <c r="O32" s="98"/>
      <c r="P32" s="98"/>
    </row>
    <row r="33" spans="1:16" ht="11.1" customHeight="1" x14ac:dyDescent="0.25">
      <c r="A33" s="139" t="s">
        <v>124</v>
      </c>
      <c r="B33" s="125">
        <v>3</v>
      </c>
      <c r="C33" s="125">
        <v>3</v>
      </c>
      <c r="D33" s="125">
        <v>3</v>
      </c>
      <c r="E33" s="125">
        <v>2</v>
      </c>
      <c r="F33" s="125">
        <v>2</v>
      </c>
      <c r="G33" s="109"/>
      <c r="H33" s="110"/>
      <c r="I33" s="110"/>
      <c r="J33" s="110"/>
      <c r="K33" s="110"/>
      <c r="L33" s="110"/>
      <c r="M33" s="110"/>
      <c r="N33" s="98"/>
      <c r="O33" s="98"/>
      <c r="P33" s="98"/>
    </row>
    <row r="34" spans="1:16" ht="11.1" customHeight="1" x14ac:dyDescent="0.25">
      <c r="A34" s="140" t="s">
        <v>125</v>
      </c>
      <c r="B34" s="143">
        <f t="shared" ref="B34:F34" si="8">B33*B32</f>
        <v>1.7999999999999998</v>
      </c>
      <c r="C34" s="141">
        <f t="shared" si="8"/>
        <v>1.7999999999999998</v>
      </c>
      <c r="D34" s="141">
        <f t="shared" si="8"/>
        <v>1.7999999999999998</v>
      </c>
      <c r="E34" s="141">
        <f t="shared" si="8"/>
        <v>1.2</v>
      </c>
      <c r="F34" s="141">
        <f t="shared" si="8"/>
        <v>1.2</v>
      </c>
      <c r="G34" s="109"/>
      <c r="H34" s="110"/>
      <c r="I34" s="110"/>
      <c r="J34" s="109"/>
      <c r="K34" s="109"/>
      <c r="L34" s="109"/>
      <c r="M34" s="109"/>
    </row>
    <row r="35" spans="1:16" ht="11.1" customHeight="1" x14ac:dyDescent="0.25">
      <c r="A35" s="123" t="s">
        <v>144</v>
      </c>
      <c r="B35" s="147">
        <v>0.4</v>
      </c>
      <c r="C35" s="147">
        <v>0.4</v>
      </c>
      <c r="D35" s="147">
        <v>0.4</v>
      </c>
      <c r="E35" s="147">
        <v>0.4</v>
      </c>
      <c r="F35" s="147">
        <v>0.4</v>
      </c>
      <c r="G35" s="110"/>
      <c r="H35" s="110"/>
      <c r="I35" s="110"/>
      <c r="J35" s="109"/>
      <c r="K35" s="109"/>
      <c r="L35" s="109"/>
      <c r="M35" s="109"/>
    </row>
    <row r="36" spans="1:16" ht="11.1" customHeight="1" x14ac:dyDescent="0.25">
      <c r="A36" s="148" t="s">
        <v>124</v>
      </c>
      <c r="B36" s="149">
        <v>3</v>
      </c>
      <c r="C36" s="149">
        <v>3</v>
      </c>
      <c r="D36" s="149">
        <v>3</v>
      </c>
      <c r="E36" s="149">
        <v>2</v>
      </c>
      <c r="F36" s="149">
        <v>2</v>
      </c>
      <c r="G36" s="110"/>
      <c r="H36" s="110"/>
      <c r="I36" s="110"/>
      <c r="J36" s="109"/>
      <c r="K36" s="109"/>
      <c r="L36" s="109"/>
      <c r="M36" s="109"/>
    </row>
    <row r="37" spans="1:16" ht="11.1" customHeight="1" thickBot="1" x14ac:dyDescent="0.3">
      <c r="A37" s="144" t="s">
        <v>125</v>
      </c>
      <c r="B37" s="145">
        <f t="shared" ref="B37:F37" si="9">B36*B35</f>
        <v>1.2000000000000002</v>
      </c>
      <c r="C37" s="145">
        <f t="shared" si="9"/>
        <v>1.2000000000000002</v>
      </c>
      <c r="D37" s="145">
        <f t="shared" si="9"/>
        <v>1.2000000000000002</v>
      </c>
      <c r="E37" s="146">
        <f t="shared" si="9"/>
        <v>0.8</v>
      </c>
      <c r="F37" s="146">
        <f t="shared" si="9"/>
        <v>0.8</v>
      </c>
      <c r="G37" s="110"/>
      <c r="H37" s="110"/>
      <c r="I37" s="110"/>
      <c r="J37" s="109"/>
      <c r="K37" s="109"/>
      <c r="L37" s="109"/>
      <c r="M37" s="109"/>
    </row>
    <row r="38" spans="1:16" ht="11.1" customHeight="1" x14ac:dyDescent="0.25">
      <c r="A38" s="120" t="s">
        <v>145</v>
      </c>
      <c r="B38" s="142">
        <v>0.3</v>
      </c>
      <c r="C38" s="142">
        <v>0.3</v>
      </c>
      <c r="D38" s="142">
        <v>0.3</v>
      </c>
      <c r="E38" s="142">
        <v>0.3</v>
      </c>
      <c r="F38" s="142">
        <v>0.3</v>
      </c>
      <c r="G38" s="110"/>
      <c r="H38" s="110"/>
      <c r="I38" s="110"/>
      <c r="J38" s="109"/>
      <c r="K38" s="109"/>
      <c r="L38" s="109"/>
      <c r="M38" s="109"/>
    </row>
    <row r="39" spans="1:16" ht="11.1" customHeight="1" x14ac:dyDescent="0.25">
      <c r="A39" s="139" t="s">
        <v>124</v>
      </c>
      <c r="B39" s="125">
        <v>6</v>
      </c>
      <c r="C39" s="125">
        <v>5</v>
      </c>
      <c r="D39" s="125">
        <v>6</v>
      </c>
      <c r="E39" s="125">
        <v>8</v>
      </c>
      <c r="F39" s="125">
        <v>16</v>
      </c>
      <c r="G39" s="110"/>
      <c r="H39" s="110"/>
      <c r="I39" s="110"/>
      <c r="J39" s="109"/>
      <c r="K39" s="109"/>
      <c r="L39" s="109"/>
      <c r="M39" s="109"/>
    </row>
    <row r="40" spans="1:16" ht="11.1" customHeight="1" x14ac:dyDescent="0.25">
      <c r="A40" s="140" t="s">
        <v>125</v>
      </c>
      <c r="B40" s="141">
        <f>B39*B38</f>
        <v>1.7999999999999998</v>
      </c>
      <c r="C40" s="141">
        <f>C39*C38</f>
        <v>1.5</v>
      </c>
      <c r="D40" s="141">
        <f t="shared" ref="D40:F40" si="10">D39*D38</f>
        <v>1.7999999999999998</v>
      </c>
      <c r="E40" s="141">
        <f t="shared" si="10"/>
        <v>2.4</v>
      </c>
      <c r="F40" s="141">
        <f t="shared" si="10"/>
        <v>4.8</v>
      </c>
      <c r="G40" s="110"/>
      <c r="H40" s="110"/>
      <c r="I40" s="110"/>
      <c r="J40" s="109"/>
      <c r="K40" s="109"/>
      <c r="L40" s="109"/>
      <c r="M40" s="109"/>
    </row>
    <row r="41" spans="1:16" ht="11.1" customHeight="1" x14ac:dyDescent="0.25">
      <c r="A41" s="120" t="s">
        <v>146</v>
      </c>
      <c r="B41" s="142">
        <v>2</v>
      </c>
      <c r="C41" s="142">
        <v>2</v>
      </c>
      <c r="D41" s="142">
        <v>2</v>
      </c>
      <c r="E41" s="142">
        <v>2</v>
      </c>
      <c r="F41" s="142">
        <v>2</v>
      </c>
      <c r="G41" s="110"/>
      <c r="H41" s="110"/>
      <c r="I41" s="110"/>
      <c r="J41" s="109"/>
      <c r="K41" s="109"/>
      <c r="L41" s="109"/>
      <c r="M41" s="109"/>
    </row>
    <row r="42" spans="1:16" ht="11.1" customHeight="1" x14ac:dyDescent="0.25">
      <c r="A42" s="139" t="s">
        <v>124</v>
      </c>
      <c r="B42" s="125">
        <v>0</v>
      </c>
      <c r="C42" s="125">
        <v>0</v>
      </c>
      <c r="D42" s="125">
        <v>0</v>
      </c>
      <c r="E42" s="125">
        <v>0</v>
      </c>
      <c r="F42" s="125">
        <v>2</v>
      </c>
      <c r="G42" s="174"/>
      <c r="H42" s="174"/>
      <c r="I42" s="174"/>
      <c r="J42" s="109"/>
      <c r="K42" s="109"/>
      <c r="L42" s="109"/>
      <c r="M42" s="109"/>
    </row>
    <row r="43" spans="1:16" ht="11.1" customHeight="1" x14ac:dyDescent="0.25">
      <c r="A43" s="150" t="s">
        <v>125</v>
      </c>
      <c r="B43" s="151">
        <f>B42*B41</f>
        <v>0</v>
      </c>
      <c r="C43" s="151">
        <f>C42*C41</f>
        <v>0</v>
      </c>
      <c r="D43" s="151">
        <f t="shared" ref="D43:F43" si="11">D42*D41</f>
        <v>0</v>
      </c>
      <c r="E43" s="151">
        <f t="shared" si="11"/>
        <v>0</v>
      </c>
      <c r="F43" s="151">
        <f t="shared" si="11"/>
        <v>4</v>
      </c>
      <c r="G43" s="174"/>
      <c r="H43" s="174"/>
      <c r="I43" s="174"/>
      <c r="J43" s="109"/>
      <c r="K43" s="109"/>
      <c r="L43" s="109"/>
      <c r="M43" s="109"/>
    </row>
    <row r="44" spans="1:16" ht="11.1" customHeight="1" x14ac:dyDescent="0.25">
      <c r="A44" s="120" t="s">
        <v>130</v>
      </c>
      <c r="B44" s="142">
        <v>1.2</v>
      </c>
      <c r="C44" s="142">
        <v>1.2</v>
      </c>
      <c r="D44" s="142">
        <v>1.2</v>
      </c>
      <c r="E44" s="142">
        <v>1.5</v>
      </c>
      <c r="F44" s="142">
        <v>1.1000000000000001</v>
      </c>
      <c r="G44" s="175"/>
      <c r="H44" s="176" t="s">
        <v>131</v>
      </c>
      <c r="I44" s="177">
        <v>1.5</v>
      </c>
      <c r="J44" s="109"/>
      <c r="K44" s="109"/>
      <c r="L44" s="109"/>
      <c r="M44" s="109"/>
    </row>
    <row r="45" spans="1:16" ht="11.1" customHeight="1" x14ac:dyDescent="0.25">
      <c r="A45" s="139" t="s">
        <v>124</v>
      </c>
      <c r="B45" s="125">
        <v>1</v>
      </c>
      <c r="C45" s="125">
        <v>1</v>
      </c>
      <c r="D45" s="125">
        <v>1</v>
      </c>
      <c r="E45" s="125">
        <v>1</v>
      </c>
      <c r="F45" s="125">
        <v>1</v>
      </c>
      <c r="G45" s="175"/>
      <c r="H45" s="176" t="s">
        <v>132</v>
      </c>
      <c r="I45" s="177">
        <v>1.2</v>
      </c>
      <c r="J45" s="109"/>
      <c r="K45" s="109"/>
      <c r="L45" s="109"/>
      <c r="M45" s="109"/>
    </row>
    <row r="46" spans="1:16" ht="11.1" customHeight="1" thickBot="1" x14ac:dyDescent="0.3">
      <c r="A46" s="140" t="s">
        <v>125</v>
      </c>
      <c r="B46" s="143">
        <f t="shared" ref="B46:F46" si="12">B45*B44</f>
        <v>1.2</v>
      </c>
      <c r="C46" s="141">
        <f t="shared" si="12"/>
        <v>1.2</v>
      </c>
      <c r="D46" s="141">
        <f t="shared" si="12"/>
        <v>1.2</v>
      </c>
      <c r="E46" s="141">
        <f t="shared" si="12"/>
        <v>1.5</v>
      </c>
      <c r="F46" s="141">
        <f t="shared" si="12"/>
        <v>1.1000000000000001</v>
      </c>
      <c r="G46" s="175"/>
      <c r="H46" s="178" t="s">
        <v>133</v>
      </c>
      <c r="I46" s="178">
        <v>1.1000000000000001</v>
      </c>
      <c r="J46" s="109"/>
      <c r="K46" s="109"/>
      <c r="L46" s="109"/>
      <c r="M46" s="109"/>
    </row>
    <row r="47" spans="1:16" ht="11.1" customHeight="1" x14ac:dyDescent="0.25">
      <c r="A47" s="120" t="s">
        <v>134</v>
      </c>
      <c r="B47" s="142">
        <v>4.3</v>
      </c>
      <c r="C47" s="142">
        <v>4.3</v>
      </c>
      <c r="D47" s="142">
        <v>4.3</v>
      </c>
      <c r="E47" s="142">
        <v>4.3</v>
      </c>
      <c r="F47" s="142">
        <v>4.3</v>
      </c>
      <c r="G47" s="175"/>
      <c r="H47" s="179" t="s">
        <v>135</v>
      </c>
      <c r="I47" s="180">
        <v>7.7</v>
      </c>
      <c r="J47" s="109"/>
      <c r="K47" s="109"/>
      <c r="L47" s="109"/>
      <c r="M47" s="109"/>
    </row>
    <row r="48" spans="1:16" ht="11.1" customHeight="1" x14ac:dyDescent="0.25">
      <c r="A48" s="139" t="s">
        <v>124</v>
      </c>
      <c r="B48" s="125">
        <v>0</v>
      </c>
      <c r="C48" s="125">
        <v>0</v>
      </c>
      <c r="D48" s="125">
        <v>0</v>
      </c>
      <c r="E48" s="125">
        <v>0</v>
      </c>
      <c r="F48" s="125">
        <v>0</v>
      </c>
      <c r="G48" s="175"/>
      <c r="H48" s="181" t="s">
        <v>136</v>
      </c>
      <c r="I48" s="182">
        <v>4.3</v>
      </c>
      <c r="J48" s="109"/>
      <c r="K48" s="109"/>
      <c r="L48" s="109"/>
      <c r="M48" s="109"/>
    </row>
    <row r="49" spans="1:13" ht="12.75" customHeight="1" thickBot="1" x14ac:dyDescent="0.3">
      <c r="A49" s="152" t="s">
        <v>125</v>
      </c>
      <c r="B49" s="153">
        <v>0.8</v>
      </c>
      <c r="C49" s="154">
        <v>0.8</v>
      </c>
      <c r="D49" s="154">
        <v>0</v>
      </c>
      <c r="E49" s="155">
        <v>0</v>
      </c>
      <c r="F49" s="155">
        <v>0</v>
      </c>
      <c r="G49" s="175"/>
      <c r="H49" s="174"/>
      <c r="I49" s="174"/>
      <c r="J49" s="109"/>
      <c r="K49" s="109"/>
      <c r="L49" s="109"/>
      <c r="M49" s="109"/>
    </row>
    <row r="50" spans="1:13" ht="13.5" customHeight="1" thickTop="1" thickBot="1" x14ac:dyDescent="0.3">
      <c r="A50" s="156" t="s">
        <v>122</v>
      </c>
      <c r="B50" s="157">
        <f>B13+B16+B19+B22+B25+B28+B31+B34+B37+B40+B43+B46+B49</f>
        <v>16.8</v>
      </c>
      <c r="C50" s="157">
        <f>C13+C16+C19+C22+C25+C28+C31+C34+C37+C40+C43+C46+C49</f>
        <v>17.899999999999999</v>
      </c>
      <c r="D50" s="157">
        <f t="shared" ref="D50:F50" si="13">D13+D16+D19+D22+D25+D28+D31+D34+D37+D40+D43+D46+D49</f>
        <v>15.799999999999997</v>
      </c>
      <c r="E50" s="157">
        <f t="shared" si="13"/>
        <v>12.9</v>
      </c>
      <c r="F50" s="157">
        <f t="shared" si="13"/>
        <v>33.800000000000004</v>
      </c>
      <c r="G50" s="174"/>
      <c r="H50" s="174"/>
      <c r="I50" s="174"/>
      <c r="J50" s="109"/>
      <c r="K50" s="109"/>
      <c r="L50" s="109"/>
      <c r="M50" s="109"/>
    </row>
    <row r="51" spans="1:13" ht="11.1" customHeight="1" thickTop="1" x14ac:dyDescent="0.25">
      <c r="A51" s="158" t="s">
        <v>161</v>
      </c>
      <c r="B51" s="159">
        <v>29100</v>
      </c>
      <c r="C51" s="159">
        <v>29100</v>
      </c>
      <c r="D51" s="159"/>
      <c r="E51" s="159"/>
      <c r="F51" s="159"/>
      <c r="G51" s="174"/>
      <c r="H51" s="174"/>
      <c r="I51" s="174"/>
      <c r="J51" s="109"/>
      <c r="K51" s="109"/>
      <c r="L51" s="109"/>
      <c r="M51" s="109"/>
    </row>
    <row r="52" spans="1:13" ht="11.1" customHeight="1" x14ac:dyDescent="0.25">
      <c r="A52" s="158" t="s">
        <v>162</v>
      </c>
      <c r="B52" s="159"/>
      <c r="C52" s="160"/>
      <c r="D52" s="160">
        <v>85200</v>
      </c>
      <c r="E52" s="160"/>
      <c r="F52" s="160"/>
      <c r="G52" s="109"/>
      <c r="H52" s="109"/>
      <c r="I52" s="109"/>
      <c r="J52" s="109"/>
      <c r="K52" s="109"/>
      <c r="L52" s="109"/>
      <c r="M52" s="109"/>
    </row>
    <row r="53" spans="1:13" ht="11.1" customHeight="1" x14ac:dyDescent="0.25">
      <c r="A53" s="158" t="s">
        <v>163</v>
      </c>
      <c r="B53" s="161"/>
      <c r="C53" s="161">
        <v>50000</v>
      </c>
      <c r="D53" s="161"/>
      <c r="E53" s="161">
        <v>3500</v>
      </c>
      <c r="F53" s="161"/>
      <c r="G53" s="109"/>
      <c r="H53" s="109"/>
      <c r="I53" s="109"/>
      <c r="J53" s="109"/>
      <c r="K53" s="109"/>
      <c r="L53" s="109"/>
      <c r="M53" s="109"/>
    </row>
    <row r="54" spans="1:13" ht="11.1" customHeight="1" x14ac:dyDescent="0.25">
      <c r="A54" s="158" t="s">
        <v>164</v>
      </c>
      <c r="B54" s="162"/>
      <c r="C54" s="163"/>
      <c r="D54" s="161"/>
      <c r="E54" s="164"/>
      <c r="F54" s="161">
        <v>97000</v>
      </c>
      <c r="G54" s="109"/>
      <c r="H54" s="109"/>
      <c r="I54" s="109"/>
      <c r="J54" s="109"/>
      <c r="K54" s="109"/>
      <c r="L54" s="109"/>
      <c r="M54" s="109"/>
    </row>
    <row r="55" spans="1:13" ht="11.1" customHeight="1" x14ac:dyDescent="0.25">
      <c r="A55" s="158" t="s">
        <v>165</v>
      </c>
      <c r="B55" s="161"/>
      <c r="C55" s="161"/>
      <c r="D55" s="161"/>
      <c r="E55" s="164"/>
      <c r="F55" s="161">
        <v>41200</v>
      </c>
      <c r="G55" s="109"/>
      <c r="H55" s="109"/>
      <c r="I55" s="109"/>
      <c r="J55" s="109"/>
      <c r="K55" s="109"/>
      <c r="L55" s="109"/>
      <c r="M55" s="109"/>
    </row>
    <row r="56" spans="1:13" ht="11.1" customHeight="1" x14ac:dyDescent="0.25">
      <c r="A56" s="158" t="s">
        <v>166</v>
      </c>
      <c r="B56" s="161"/>
      <c r="C56" s="161"/>
      <c r="D56" s="161"/>
      <c r="E56" s="164">
        <v>6500</v>
      </c>
      <c r="F56" s="161"/>
      <c r="G56" s="109"/>
      <c r="H56" s="109"/>
      <c r="I56" s="109"/>
      <c r="J56" s="109"/>
      <c r="K56" s="109"/>
      <c r="L56" s="109"/>
      <c r="M56" s="109"/>
    </row>
    <row r="57" spans="1:13" ht="11.1" customHeight="1" x14ac:dyDescent="0.25">
      <c r="A57" s="158" t="s">
        <v>167</v>
      </c>
      <c r="B57" s="184">
        <v>27743</v>
      </c>
      <c r="C57" s="185">
        <v>15606</v>
      </c>
      <c r="D57" s="185"/>
      <c r="E57" s="164"/>
      <c r="F57" s="161"/>
      <c r="G57" s="109"/>
      <c r="H57" s="109"/>
      <c r="I57" s="109"/>
      <c r="J57" s="109"/>
      <c r="K57" s="109"/>
      <c r="L57" s="109"/>
      <c r="M57" s="109"/>
    </row>
    <row r="58" spans="1:13" ht="11.1" customHeight="1" x14ac:dyDescent="0.25">
      <c r="A58" s="158" t="s">
        <v>168</v>
      </c>
      <c r="B58" s="161"/>
      <c r="C58" s="165"/>
      <c r="D58" s="161"/>
      <c r="E58" s="164"/>
      <c r="F58" s="184">
        <v>38731</v>
      </c>
      <c r="G58" s="109"/>
      <c r="H58" s="109"/>
      <c r="I58" s="109"/>
      <c r="J58" s="109"/>
      <c r="K58" s="109"/>
      <c r="L58" s="109"/>
      <c r="M58" s="109"/>
    </row>
    <row r="59" spans="1:13" ht="11.1" customHeight="1" x14ac:dyDescent="0.25">
      <c r="A59" s="166" t="s">
        <v>147</v>
      </c>
      <c r="B59" s="167">
        <v>0</v>
      </c>
      <c r="C59" s="167">
        <v>0</v>
      </c>
      <c r="D59" s="167">
        <v>0</v>
      </c>
      <c r="E59" s="168">
        <v>0</v>
      </c>
      <c r="F59" s="167">
        <v>0</v>
      </c>
      <c r="G59" s="109"/>
      <c r="H59" s="109"/>
      <c r="I59" s="109"/>
      <c r="J59" s="109"/>
      <c r="K59" s="109"/>
      <c r="L59" s="109"/>
      <c r="M59" s="109"/>
    </row>
    <row r="60" spans="1:13" ht="11.1" customHeight="1" x14ac:dyDescent="0.25">
      <c r="A60" s="169" t="s">
        <v>126</v>
      </c>
      <c r="B60" s="170">
        <f>B59*10000</f>
        <v>0</v>
      </c>
      <c r="C60" s="170">
        <f t="shared" ref="C60:F60" si="14">C59*10000</f>
        <v>0</v>
      </c>
      <c r="D60" s="170">
        <f t="shared" si="14"/>
        <v>0</v>
      </c>
      <c r="E60" s="170">
        <f t="shared" si="14"/>
        <v>0</v>
      </c>
      <c r="F60" s="170">
        <f t="shared" si="14"/>
        <v>0</v>
      </c>
      <c r="G60" s="109"/>
      <c r="H60" s="109"/>
      <c r="I60" s="109"/>
      <c r="J60" s="109"/>
      <c r="K60" s="109"/>
      <c r="L60" s="109"/>
      <c r="M60" s="109"/>
    </row>
    <row r="61" spans="1:13" ht="12" customHeight="1" thickBot="1" x14ac:dyDescent="0.3">
      <c r="A61" s="171" t="s">
        <v>127</v>
      </c>
      <c r="B61" s="172">
        <f>(B5*(B7/B3)*(B9/2)*B8^2)+((B9/2)*B8^2*B50)+SUM(B51:B58)+B60</f>
        <v>66553.195147803344</v>
      </c>
      <c r="C61" s="172">
        <f>(C5*(C7/C3)*(C9/2)*C8^2)+((C9/2)*C8^2*C50)+SUM(C51:C58)+C60</f>
        <v>105135.74749645129</v>
      </c>
      <c r="D61" s="172">
        <f t="shared" ref="D61:E61" si="15">(D5*(D7/D3)*(D9/2)*D8^2)+((D9/2)*D8^2*D50)+SUM(D51:D58)+D60</f>
        <v>101326.83120917421</v>
      </c>
      <c r="E61" s="172">
        <f t="shared" si="15"/>
        <v>36919.396174047288</v>
      </c>
      <c r="F61" s="172">
        <f>(F5*(F7/F3)*(F9/2)*F8^2)+((F9/2)*F8^2*F50)+SUM(F51:F58)+F60</f>
        <v>215442.86605402982</v>
      </c>
      <c r="G61" s="109"/>
      <c r="H61" s="109"/>
      <c r="I61" s="109"/>
      <c r="J61" s="109"/>
      <c r="K61" s="109"/>
      <c r="L61" s="109"/>
      <c r="M61" s="109"/>
    </row>
    <row r="62" spans="1:13" ht="12" customHeight="1" thickTop="1" thickBot="1" x14ac:dyDescent="0.3">
      <c r="A62" s="171" t="s">
        <v>154</v>
      </c>
      <c r="B62" s="186">
        <f>((B5*(B7/B3)*(B9/2)*B8^2)+((B9/2)*B8^2*B50)+SUM(B51:B58)+B60)/100000</f>
        <v>0.66553195147803346</v>
      </c>
      <c r="C62" s="186">
        <f>((C5*(C7/C3)*(C9/2)*C8^2)+((C9/2)*C8^2*C50)+SUM(C51:C58)+C60)/100000</f>
        <v>1.0513574749645129</v>
      </c>
      <c r="D62" s="186">
        <f t="shared" ref="D62:E62" si="16">((D5*(D7/D3)*(D9/2)*D8^2)+((D9/2)*D8^2*D50)+SUM(D51:D58)+D60)/100000</f>
        <v>1.0132683120917421</v>
      </c>
      <c r="E62" s="186">
        <f t="shared" si="16"/>
        <v>0.36919396174047286</v>
      </c>
      <c r="F62" s="186">
        <f>((F5*(F7/F3)*(F9/2)*F8^2)+((F9/2)*F8^2*F50)+SUM(F51:F58)+F60)/100000</f>
        <v>2.1544286605402982</v>
      </c>
      <c r="G62" s="109"/>
      <c r="H62" s="109"/>
      <c r="I62" s="109"/>
      <c r="J62" s="109"/>
      <c r="K62" s="109"/>
      <c r="L62" s="109"/>
      <c r="M62" s="109"/>
    </row>
    <row r="63" spans="1:13" ht="12" customHeight="1" thickTop="1" thickBot="1" x14ac:dyDescent="0.3">
      <c r="A63" s="171" t="s">
        <v>155</v>
      </c>
      <c r="B63" s="173">
        <f>((B5*(B7/B3)*(B9/2)*B8^2)+((B9/2)*B8^2*B50)+SUM(B51:B58)+B60)/10000</f>
        <v>6.6553195147803343</v>
      </c>
      <c r="C63" s="173">
        <f>((C5*(C7/C3)*(C9/2)*C8^2)+((C9/2)*C8^2*C50)+SUM(C51:C58)+C60)/10000</f>
        <v>10.51357474964513</v>
      </c>
      <c r="D63" s="173">
        <f t="shared" ref="D63:E63" si="17">((D5*(D7/D3)*(D9/2)*D8^2)+((D9/2)*D8^2*D50)+SUM(D51:D58)+D60)/10000</f>
        <v>10.132683120917422</v>
      </c>
      <c r="E63" s="173">
        <f t="shared" si="17"/>
        <v>3.6919396174047288</v>
      </c>
      <c r="F63" s="173">
        <f>((F5*(F7/F3)*(F9/2)*F8^2)+((F9/2)*F8^2*F50)+SUM(F51:F58)+F60)/10000</f>
        <v>21.544286605402981</v>
      </c>
      <c r="G63" s="109"/>
      <c r="H63" s="109"/>
      <c r="I63" s="109"/>
      <c r="J63" s="109"/>
      <c r="K63" s="109"/>
      <c r="L63" s="109"/>
      <c r="M63" s="109"/>
    </row>
    <row r="64" spans="1:13" ht="15.75" thickTop="1" x14ac:dyDescent="0.25">
      <c r="A64" s="109"/>
      <c r="B64" s="109"/>
      <c r="C64" s="109"/>
      <c r="D64" s="109"/>
      <c r="E64" s="109"/>
      <c r="F64" s="109"/>
      <c r="G64" s="109"/>
      <c r="H64" s="109"/>
      <c r="I64" s="109"/>
      <c r="J64" s="109"/>
      <c r="K64" s="109"/>
      <c r="L64" s="109"/>
      <c r="M64" s="109"/>
    </row>
    <row r="65" spans="1:13" x14ac:dyDescent="0.25">
      <c r="A65" s="254" t="s">
        <v>210</v>
      </c>
      <c r="B65" s="255" t="s">
        <v>207</v>
      </c>
      <c r="C65" s="109"/>
      <c r="D65" s="109"/>
      <c r="E65" s="109"/>
      <c r="F65" s="109"/>
      <c r="G65" s="109"/>
      <c r="H65" s="109"/>
      <c r="I65" s="109"/>
      <c r="J65" s="109"/>
      <c r="K65" s="109"/>
      <c r="L65" s="109"/>
      <c r="M65" s="109"/>
    </row>
    <row r="66" spans="1:13" x14ac:dyDescent="0.25">
      <c r="A66" s="109"/>
      <c r="B66" s="109"/>
      <c r="C66" s="109"/>
      <c r="D66" s="109"/>
      <c r="E66" s="109"/>
      <c r="F66" s="109"/>
      <c r="G66" s="109"/>
      <c r="H66" s="109"/>
      <c r="I66" s="109"/>
      <c r="J66" s="109"/>
      <c r="K66" s="109"/>
      <c r="L66" s="109"/>
      <c r="M66" s="109"/>
    </row>
    <row r="67" spans="1:13" x14ac:dyDescent="0.25">
      <c r="A67" s="109"/>
      <c r="B67" s="109"/>
      <c r="C67" s="109"/>
      <c r="D67" s="109"/>
      <c r="E67" s="109"/>
      <c r="F67" s="109"/>
      <c r="G67" s="109"/>
      <c r="H67" s="109"/>
      <c r="I67" s="109"/>
      <c r="J67" s="109"/>
      <c r="K67" s="109"/>
      <c r="L67" s="109"/>
      <c r="M67" s="109"/>
    </row>
    <row r="68" spans="1:13" x14ac:dyDescent="0.25">
      <c r="A68" s="109"/>
      <c r="B68" s="109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</row>
    <row r="69" spans="1:13" x14ac:dyDescent="0.25">
      <c r="A69" s="109"/>
      <c r="B69" s="109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</row>
    <row r="70" spans="1:13" x14ac:dyDescent="0.25">
      <c r="A70" s="109"/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</row>
    <row r="71" spans="1:13" x14ac:dyDescent="0.25">
      <c r="A71" s="109"/>
      <c r="B71" s="109"/>
      <c r="C71" s="109"/>
      <c r="D71" s="109"/>
      <c r="E71" s="109"/>
      <c r="F71" s="109"/>
      <c r="G71" s="109"/>
      <c r="H71" s="109"/>
      <c r="I71" s="109"/>
      <c r="J71" s="109"/>
      <c r="K71" s="109"/>
      <c r="L71" s="109"/>
      <c r="M71" s="109"/>
    </row>
    <row r="72" spans="1:13" x14ac:dyDescent="0.25">
      <c r="A72" s="10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</row>
    <row r="1048576" spans="1:1" x14ac:dyDescent="0.25">
      <c r="A1048576" s="108"/>
    </row>
  </sheetData>
  <mergeCells count="6">
    <mergeCell ref="F1:F2"/>
    <mergeCell ref="A1:A2"/>
    <mergeCell ref="B1:B2"/>
    <mergeCell ref="C1:C2"/>
    <mergeCell ref="D1:D2"/>
    <mergeCell ref="E1:E2"/>
  </mergeCells>
  <pageMargins left="1.0236220472440944" right="0.6692913385826772" top="0.74803149606299213" bottom="0.74803149606299213" header="0.31496062992125984" footer="0.31496062992125984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01"/>
  <sheetViews>
    <sheetView workbookViewId="0">
      <selection activeCell="J13" sqref="J13"/>
    </sheetView>
  </sheetViews>
  <sheetFormatPr baseColWidth="10" defaultRowHeight="12.75" x14ac:dyDescent="0.2"/>
  <cols>
    <col min="1" max="1" width="10" style="109" customWidth="1"/>
    <col min="2" max="2" width="23.28515625" style="109" customWidth="1"/>
    <col min="3" max="3" width="13" style="109" customWidth="1"/>
    <col min="4" max="4" width="10.85546875" style="109" customWidth="1"/>
    <col min="5" max="5" width="9.140625" style="109" customWidth="1"/>
    <col min="6" max="6" width="8.7109375" style="109" customWidth="1"/>
    <col min="7" max="7" width="4.42578125" style="109" customWidth="1"/>
    <col min="8" max="16384" width="11.42578125" style="109"/>
  </cols>
  <sheetData>
    <row r="1" spans="2:10" ht="34.5" customHeight="1" x14ac:dyDescent="0.2">
      <c r="B1" s="273" t="s">
        <v>205</v>
      </c>
      <c r="C1" s="273"/>
      <c r="D1" s="273"/>
      <c r="E1" s="273"/>
      <c r="F1" s="273"/>
    </row>
    <row r="2" spans="2:10" ht="94.5" customHeight="1" x14ac:dyDescent="0.2">
      <c r="B2" s="237" t="s">
        <v>179</v>
      </c>
      <c r="C2" s="238" t="s">
        <v>198</v>
      </c>
      <c r="D2" s="237" t="s">
        <v>197</v>
      </c>
      <c r="E2" s="238" t="s">
        <v>196</v>
      </c>
      <c r="F2" s="241" t="s">
        <v>199</v>
      </c>
      <c r="J2" s="210"/>
    </row>
    <row r="3" spans="2:10" x14ac:dyDescent="0.2">
      <c r="B3" s="208" t="s">
        <v>189</v>
      </c>
      <c r="C3" s="224">
        <v>62</v>
      </c>
      <c r="D3" s="220">
        <v>5</v>
      </c>
      <c r="E3" s="217">
        <v>1</v>
      </c>
      <c r="F3" s="198">
        <f>E3*(D3+C3)</f>
        <v>67</v>
      </c>
    </row>
    <row r="4" spans="2:10" x14ac:dyDescent="0.2">
      <c r="B4" s="196" t="s">
        <v>195</v>
      </c>
      <c r="C4" s="222">
        <v>29</v>
      </c>
      <c r="D4" s="221">
        <v>2</v>
      </c>
      <c r="E4" s="218">
        <v>1</v>
      </c>
      <c r="F4" s="198">
        <f t="shared" ref="F4:F8" si="0">E4*(D4+C4)</f>
        <v>31</v>
      </c>
    </row>
    <row r="5" spans="2:10" x14ac:dyDescent="0.2">
      <c r="B5" s="208" t="s">
        <v>190</v>
      </c>
      <c r="C5" s="224">
        <v>97.7</v>
      </c>
      <c r="D5" s="222">
        <v>5.5</v>
      </c>
      <c r="E5" s="218">
        <v>1</v>
      </c>
      <c r="F5" s="198">
        <f t="shared" si="0"/>
        <v>103.2</v>
      </c>
    </row>
    <row r="6" spans="2:10" x14ac:dyDescent="0.2">
      <c r="B6" s="208" t="s">
        <v>180</v>
      </c>
      <c r="C6" s="225">
        <v>100</v>
      </c>
      <c r="D6" s="223">
        <f>0.25*0.25*1.5*1000</f>
        <v>93.75</v>
      </c>
      <c r="E6" s="218">
        <v>1</v>
      </c>
      <c r="F6" s="198">
        <f t="shared" si="0"/>
        <v>193.75</v>
      </c>
    </row>
    <row r="7" spans="2:10" ht="25.5" x14ac:dyDescent="0.2">
      <c r="B7" s="209" t="s">
        <v>194</v>
      </c>
      <c r="C7" s="226">
        <v>9.83</v>
      </c>
      <c r="D7" s="223">
        <f>0.1071^2*(3.141/4)*1000</f>
        <v>9.0071394525000006</v>
      </c>
      <c r="E7" s="212">
        <v>50</v>
      </c>
      <c r="F7" s="198">
        <f t="shared" si="0"/>
        <v>941.85697262500003</v>
      </c>
    </row>
    <row r="8" spans="2:10" ht="25.5" x14ac:dyDescent="0.2">
      <c r="B8" s="209" t="s">
        <v>181</v>
      </c>
      <c r="C8" s="224">
        <v>45</v>
      </c>
      <c r="D8" s="220">
        <v>2</v>
      </c>
      <c r="E8" s="218">
        <v>1</v>
      </c>
      <c r="F8" s="198">
        <f t="shared" si="0"/>
        <v>47</v>
      </c>
    </row>
    <row r="9" spans="2:10" ht="16.5" customHeight="1" x14ac:dyDescent="0.2">
      <c r="B9" s="209" t="s">
        <v>125</v>
      </c>
      <c r="C9" s="228"/>
      <c r="D9" s="229"/>
      <c r="E9" s="230"/>
      <c r="F9" s="242">
        <f>SUM(F3:F8)</f>
        <v>1383.8069726250001</v>
      </c>
    </row>
    <row r="10" spans="2:10" ht="63.75" customHeight="1" x14ac:dyDescent="0.2">
      <c r="B10" s="209" t="s">
        <v>203</v>
      </c>
      <c r="C10" s="239"/>
      <c r="D10" s="227"/>
      <c r="E10" s="240"/>
      <c r="F10" s="243">
        <f>F9*1</f>
        <v>1383.8069726250001</v>
      </c>
    </row>
    <row r="11" spans="2:10" ht="14.25" customHeight="1" thickBot="1" x14ac:dyDescent="0.25">
      <c r="B11" s="236" t="s">
        <v>206</v>
      </c>
      <c r="C11" s="233"/>
      <c r="D11" s="234"/>
      <c r="E11" s="235"/>
      <c r="F11" s="244">
        <f>SUM(F9:F10)</f>
        <v>2767.6139452500001</v>
      </c>
    </row>
    <row r="12" spans="2:10" ht="13.5" thickTop="1" x14ac:dyDescent="0.2">
      <c r="B12" s="231"/>
      <c r="C12" s="227"/>
      <c r="D12" s="232"/>
      <c r="E12" s="232"/>
      <c r="F12" s="232"/>
      <c r="G12" s="206"/>
      <c r="H12" s="110"/>
      <c r="I12" s="202"/>
    </row>
    <row r="13" spans="2:10" x14ac:dyDescent="0.2">
      <c r="B13" s="202"/>
      <c r="C13" s="202"/>
      <c r="D13" s="202"/>
      <c r="E13" s="202"/>
      <c r="F13" s="202"/>
      <c r="G13" s="203"/>
      <c r="H13" s="203"/>
      <c r="I13" s="202"/>
    </row>
    <row r="14" spans="2:10" x14ac:dyDescent="0.2">
      <c r="B14" s="245"/>
      <c r="C14" s="246"/>
      <c r="D14" s="246"/>
      <c r="E14" s="246"/>
      <c r="F14" s="247"/>
      <c r="G14" s="203"/>
      <c r="H14" s="203"/>
      <c r="I14" s="202"/>
    </row>
    <row r="15" spans="2:10" x14ac:dyDescent="0.2">
      <c r="B15" s="248" t="s">
        <v>66</v>
      </c>
      <c r="C15" s="213"/>
      <c r="D15" s="269" t="s">
        <v>191</v>
      </c>
      <c r="E15" s="269"/>
      <c r="F15" s="270"/>
      <c r="G15" s="203"/>
      <c r="H15" s="203"/>
      <c r="I15" s="202"/>
    </row>
    <row r="16" spans="2:10" x14ac:dyDescent="0.2">
      <c r="B16" s="249"/>
      <c r="C16" s="211"/>
      <c r="D16" s="269" t="s">
        <v>192</v>
      </c>
      <c r="E16" s="269"/>
      <c r="F16" s="270"/>
      <c r="G16" s="203"/>
      <c r="H16" s="203"/>
      <c r="I16" s="202"/>
    </row>
    <row r="17" spans="2:9" x14ac:dyDescent="0.2">
      <c r="B17" s="250"/>
      <c r="C17" s="214"/>
      <c r="D17" s="269" t="s">
        <v>193</v>
      </c>
      <c r="E17" s="269"/>
      <c r="F17" s="270"/>
      <c r="G17" s="203"/>
      <c r="H17" s="203"/>
      <c r="I17" s="202"/>
    </row>
    <row r="18" spans="2:9" ht="12.75" customHeight="1" x14ac:dyDescent="0.2">
      <c r="B18" s="250"/>
      <c r="C18" s="215"/>
      <c r="D18" s="271" t="s">
        <v>201</v>
      </c>
      <c r="E18" s="271"/>
      <c r="F18" s="272"/>
      <c r="G18" s="203"/>
      <c r="H18" s="202"/>
      <c r="I18" s="202"/>
    </row>
    <row r="19" spans="2:9" x14ac:dyDescent="0.2">
      <c r="B19" s="250"/>
      <c r="C19" s="202"/>
      <c r="D19" s="271"/>
      <c r="E19" s="271"/>
      <c r="F19" s="272"/>
      <c r="G19" s="203"/>
      <c r="H19" s="203"/>
      <c r="I19" s="202"/>
    </row>
    <row r="20" spans="2:9" x14ac:dyDescent="0.2">
      <c r="B20" s="250"/>
      <c r="C20" s="216"/>
      <c r="D20" s="268" t="s">
        <v>200</v>
      </c>
      <c r="E20" s="269"/>
      <c r="F20" s="270"/>
      <c r="G20" s="203"/>
      <c r="H20" s="203"/>
      <c r="I20" s="202"/>
    </row>
    <row r="21" spans="2:9" x14ac:dyDescent="0.2">
      <c r="B21" s="249"/>
      <c r="C21" s="219"/>
      <c r="D21" s="271" t="s">
        <v>202</v>
      </c>
      <c r="E21" s="271"/>
      <c r="F21" s="272"/>
      <c r="G21" s="203"/>
      <c r="H21" s="203"/>
      <c r="I21" s="202"/>
    </row>
    <row r="22" spans="2:9" x14ac:dyDescent="0.2">
      <c r="B22" s="249"/>
      <c r="C22" s="202"/>
      <c r="D22" s="271"/>
      <c r="E22" s="271"/>
      <c r="F22" s="272"/>
      <c r="G22" s="203"/>
      <c r="H22" s="203"/>
      <c r="I22" s="202"/>
    </row>
    <row r="23" spans="2:9" x14ac:dyDescent="0.2">
      <c r="B23" s="251"/>
      <c r="C23" s="252"/>
      <c r="D23" s="252"/>
      <c r="E23" s="252"/>
      <c r="F23" s="197"/>
      <c r="G23" s="203"/>
      <c r="H23" s="203"/>
      <c r="I23" s="202"/>
    </row>
    <row r="24" spans="2:9" x14ac:dyDescent="0.2">
      <c r="B24" s="202"/>
      <c r="C24" s="202"/>
      <c r="D24" s="202"/>
      <c r="E24" s="202"/>
      <c r="F24" s="202"/>
      <c r="G24" s="204"/>
      <c r="H24" s="203"/>
      <c r="I24" s="202"/>
    </row>
    <row r="25" spans="2:9" x14ac:dyDescent="0.2">
      <c r="B25" s="202"/>
      <c r="C25" s="202"/>
      <c r="D25" s="202"/>
      <c r="E25" s="202"/>
      <c r="F25" s="202"/>
      <c r="G25" s="202"/>
      <c r="H25" s="202"/>
      <c r="I25" s="202"/>
    </row>
    <row r="26" spans="2:9" x14ac:dyDescent="0.2">
      <c r="B26" s="202"/>
      <c r="C26" s="202"/>
      <c r="D26" s="202"/>
      <c r="E26" s="202"/>
      <c r="F26" s="202"/>
      <c r="G26" s="203"/>
      <c r="H26" s="203"/>
      <c r="I26" s="202"/>
    </row>
    <row r="27" spans="2:9" x14ac:dyDescent="0.2">
      <c r="B27" s="202"/>
      <c r="C27" s="204"/>
      <c r="D27" s="202"/>
      <c r="E27" s="202"/>
      <c r="F27" s="202"/>
      <c r="G27" s="205"/>
      <c r="H27" s="203"/>
      <c r="I27" s="202"/>
    </row>
    <row r="28" spans="2:9" x14ac:dyDescent="0.2">
      <c r="B28" s="202"/>
      <c r="C28" s="204"/>
      <c r="D28" s="202"/>
      <c r="E28" s="202"/>
      <c r="F28" s="202"/>
      <c r="G28" s="206"/>
      <c r="H28" s="203"/>
      <c r="I28" s="202"/>
    </row>
    <row r="29" spans="2:9" x14ac:dyDescent="0.2">
      <c r="B29" s="202"/>
      <c r="C29" s="204"/>
      <c r="D29" s="202"/>
      <c r="E29" s="202"/>
      <c r="F29" s="202"/>
      <c r="G29" s="205"/>
      <c r="H29" s="203"/>
      <c r="I29" s="202"/>
    </row>
    <row r="30" spans="2:9" x14ac:dyDescent="0.2">
      <c r="B30" s="202"/>
      <c r="C30" s="204"/>
      <c r="D30" s="202"/>
      <c r="E30" s="202"/>
      <c r="F30" s="202"/>
      <c r="G30" s="205"/>
      <c r="H30" s="203"/>
      <c r="I30" s="202"/>
    </row>
    <row r="31" spans="2:9" x14ac:dyDescent="0.2">
      <c r="B31" s="202"/>
      <c r="C31" s="202"/>
      <c r="D31" s="202"/>
      <c r="E31" s="202"/>
      <c r="F31" s="202"/>
      <c r="G31" s="203"/>
      <c r="H31" s="203"/>
      <c r="I31" s="202"/>
    </row>
    <row r="32" spans="2:9" x14ac:dyDescent="0.2">
      <c r="B32" s="202"/>
      <c r="C32" s="202"/>
      <c r="D32" s="202"/>
      <c r="E32" s="202"/>
      <c r="F32" s="202"/>
      <c r="G32" s="203"/>
      <c r="H32" s="203"/>
      <c r="I32" s="202"/>
    </row>
    <row r="33" spans="2:9" x14ac:dyDescent="0.2">
      <c r="B33" s="202"/>
      <c r="C33" s="204"/>
      <c r="D33" s="202"/>
      <c r="E33" s="202"/>
      <c r="F33" s="202"/>
      <c r="G33" s="205"/>
      <c r="H33" s="203"/>
      <c r="I33" s="202"/>
    </row>
    <row r="34" spans="2:9" x14ac:dyDescent="0.2">
      <c r="B34" s="202"/>
      <c r="C34" s="202"/>
      <c r="D34" s="202"/>
      <c r="E34" s="202"/>
      <c r="F34" s="202"/>
      <c r="G34" s="203"/>
      <c r="H34" s="203"/>
      <c r="I34" s="202"/>
    </row>
    <row r="35" spans="2:9" x14ac:dyDescent="0.2">
      <c r="B35" s="202"/>
      <c r="C35" s="204"/>
      <c r="D35" s="202"/>
      <c r="E35" s="202"/>
      <c r="F35" s="202"/>
      <c r="G35" s="205"/>
      <c r="H35" s="203"/>
      <c r="I35" s="202"/>
    </row>
    <row r="36" spans="2:9" x14ac:dyDescent="0.2">
      <c r="B36" s="202"/>
      <c r="C36" s="204"/>
      <c r="D36" s="202"/>
      <c r="E36" s="202"/>
      <c r="F36" s="202"/>
      <c r="G36" s="205"/>
      <c r="H36" s="203"/>
      <c r="I36" s="202"/>
    </row>
    <row r="37" spans="2:9" x14ac:dyDescent="0.2">
      <c r="B37" s="202"/>
      <c r="C37" s="204"/>
      <c r="D37" s="202"/>
      <c r="E37" s="202"/>
      <c r="F37" s="202"/>
      <c r="G37" s="205"/>
      <c r="H37" s="203"/>
      <c r="I37" s="202"/>
    </row>
    <row r="38" spans="2:9" x14ac:dyDescent="0.2">
      <c r="B38" s="202"/>
      <c r="C38" s="204"/>
      <c r="D38" s="202"/>
      <c r="E38" s="202"/>
      <c r="F38" s="202"/>
      <c r="G38" s="205"/>
      <c r="H38" s="203"/>
      <c r="I38" s="202"/>
    </row>
    <row r="39" spans="2:9" x14ac:dyDescent="0.2">
      <c r="B39" s="202"/>
      <c r="C39" s="204"/>
      <c r="D39" s="202"/>
      <c r="E39" s="202"/>
      <c r="F39" s="202"/>
      <c r="G39" s="205"/>
      <c r="H39" s="203"/>
      <c r="I39" s="202"/>
    </row>
    <row r="40" spans="2:9" x14ac:dyDescent="0.2">
      <c r="B40" s="110"/>
      <c r="C40" s="202"/>
      <c r="D40" s="202"/>
      <c r="E40" s="202"/>
      <c r="F40" s="202"/>
      <c r="G40" s="203"/>
      <c r="H40" s="203"/>
      <c r="I40" s="202"/>
    </row>
    <row r="41" spans="2:9" x14ac:dyDescent="0.2">
      <c r="B41" s="202"/>
      <c r="C41" s="204"/>
      <c r="D41" s="202"/>
      <c r="E41" s="202"/>
      <c r="F41" s="202"/>
      <c r="G41" s="205"/>
      <c r="H41" s="203"/>
      <c r="I41" s="202"/>
    </row>
    <row r="42" spans="2:9" x14ac:dyDescent="0.2">
      <c r="B42" s="202"/>
      <c r="C42" s="204"/>
      <c r="D42" s="202"/>
      <c r="E42" s="202"/>
      <c r="F42" s="202"/>
      <c r="G42" s="205"/>
      <c r="H42" s="203"/>
      <c r="I42" s="202"/>
    </row>
    <row r="43" spans="2:9" x14ac:dyDescent="0.2">
      <c r="B43" s="202"/>
      <c r="C43" s="204"/>
      <c r="D43" s="202"/>
      <c r="E43" s="202"/>
      <c r="F43" s="202"/>
      <c r="G43" s="205"/>
      <c r="H43" s="203"/>
      <c r="I43" s="202"/>
    </row>
    <row r="44" spans="2:9" x14ac:dyDescent="0.2">
      <c r="B44" s="202"/>
      <c r="C44" s="204"/>
      <c r="D44" s="202"/>
      <c r="E44" s="202"/>
      <c r="F44" s="202"/>
      <c r="G44" s="205"/>
      <c r="H44" s="203"/>
      <c r="I44" s="202"/>
    </row>
    <row r="45" spans="2:9" x14ac:dyDescent="0.2">
      <c r="B45" s="202"/>
      <c r="C45" s="204"/>
      <c r="D45" s="202"/>
      <c r="E45" s="202"/>
      <c r="F45" s="202"/>
      <c r="G45" s="205"/>
      <c r="H45" s="203"/>
      <c r="I45" s="202"/>
    </row>
    <row r="46" spans="2:9" x14ac:dyDescent="0.2">
      <c r="B46" s="202"/>
      <c r="C46" s="204"/>
      <c r="D46" s="202"/>
      <c r="E46" s="202"/>
      <c r="F46" s="202"/>
      <c r="G46" s="205"/>
      <c r="H46" s="203"/>
      <c r="I46" s="202"/>
    </row>
    <row r="47" spans="2:9" x14ac:dyDescent="0.2">
      <c r="B47" s="202"/>
      <c r="C47" s="204"/>
      <c r="D47" s="202"/>
      <c r="E47" s="202"/>
      <c r="F47" s="202"/>
      <c r="G47" s="205"/>
      <c r="H47" s="203"/>
      <c r="I47" s="202"/>
    </row>
    <row r="48" spans="2:9" x14ac:dyDescent="0.2">
      <c r="B48" s="202"/>
      <c r="C48" s="204"/>
      <c r="D48" s="202"/>
      <c r="E48" s="202"/>
      <c r="F48" s="202"/>
      <c r="G48" s="205"/>
      <c r="H48" s="203"/>
      <c r="I48" s="202"/>
    </row>
    <row r="49" spans="2:9" x14ac:dyDescent="0.2">
      <c r="B49" s="207"/>
      <c r="C49" s="204"/>
      <c r="D49" s="202"/>
      <c r="E49" s="202"/>
      <c r="F49" s="202"/>
      <c r="G49" s="203"/>
      <c r="H49" s="203"/>
      <c r="I49" s="202"/>
    </row>
    <row r="50" spans="2:9" x14ac:dyDescent="0.2">
      <c r="B50" s="202"/>
      <c r="C50" s="202"/>
      <c r="D50" s="202"/>
      <c r="E50" s="202"/>
      <c r="F50" s="202"/>
      <c r="G50" s="203"/>
      <c r="H50" s="203"/>
      <c r="I50" s="202"/>
    </row>
    <row r="51" spans="2:9" x14ac:dyDescent="0.2">
      <c r="B51" s="202"/>
      <c r="C51" s="202"/>
      <c r="D51" s="202"/>
      <c r="E51" s="202"/>
      <c r="F51" s="202"/>
      <c r="G51" s="203"/>
      <c r="H51" s="203"/>
      <c r="I51" s="202"/>
    </row>
    <row r="52" spans="2:9" x14ac:dyDescent="0.2">
      <c r="B52" s="202"/>
      <c r="C52" s="202"/>
      <c r="D52" s="202"/>
      <c r="E52" s="202"/>
      <c r="F52" s="202"/>
      <c r="G52" s="203"/>
      <c r="H52" s="203"/>
      <c r="I52" s="202"/>
    </row>
    <row r="53" spans="2:9" x14ac:dyDescent="0.2">
      <c r="B53" s="110"/>
      <c r="C53" s="202"/>
      <c r="D53" s="202"/>
      <c r="E53" s="202"/>
      <c r="F53" s="202"/>
      <c r="G53" s="203"/>
      <c r="H53" s="203"/>
      <c r="I53" s="202"/>
    </row>
    <row r="54" spans="2:9" x14ac:dyDescent="0.2">
      <c r="B54" s="202"/>
      <c r="C54" s="202"/>
      <c r="D54" s="202"/>
      <c r="E54" s="202"/>
      <c r="F54" s="202"/>
      <c r="G54" s="203"/>
      <c r="H54" s="203"/>
      <c r="I54" s="202"/>
    </row>
    <row r="55" spans="2:9" x14ac:dyDescent="0.2">
      <c r="B55" s="202"/>
      <c r="C55" s="202"/>
      <c r="D55" s="202"/>
      <c r="E55" s="202"/>
      <c r="F55" s="202"/>
      <c r="G55" s="203"/>
      <c r="H55" s="203"/>
      <c r="I55" s="202"/>
    </row>
    <row r="56" spans="2:9" x14ac:dyDescent="0.2">
      <c r="B56" s="202"/>
      <c r="C56" s="202"/>
      <c r="D56" s="202"/>
      <c r="E56" s="202"/>
      <c r="F56" s="202"/>
      <c r="G56" s="203"/>
      <c r="H56" s="203"/>
      <c r="I56" s="202"/>
    </row>
    <row r="57" spans="2:9" x14ac:dyDescent="0.2">
      <c r="B57" s="202"/>
      <c r="C57" s="202"/>
      <c r="D57" s="202"/>
      <c r="E57" s="202"/>
      <c r="F57" s="202"/>
      <c r="G57" s="203"/>
      <c r="H57" s="203"/>
      <c r="I57" s="202"/>
    </row>
    <row r="58" spans="2:9" x14ac:dyDescent="0.2">
      <c r="B58" s="202"/>
      <c r="C58" s="202"/>
      <c r="D58" s="202"/>
      <c r="E58" s="202"/>
      <c r="F58" s="202"/>
      <c r="G58" s="203"/>
      <c r="H58" s="203"/>
      <c r="I58" s="202"/>
    </row>
    <row r="59" spans="2:9" x14ac:dyDescent="0.2">
      <c r="B59" s="202"/>
      <c r="C59" s="202"/>
      <c r="D59" s="202"/>
      <c r="E59" s="202"/>
      <c r="F59" s="202"/>
      <c r="G59" s="203"/>
      <c r="H59" s="203"/>
      <c r="I59" s="202"/>
    </row>
    <row r="60" spans="2:9" x14ac:dyDescent="0.2">
      <c r="B60" s="202"/>
      <c r="C60" s="202"/>
      <c r="D60" s="202"/>
      <c r="E60" s="202"/>
      <c r="F60" s="202"/>
      <c r="G60" s="203"/>
      <c r="H60" s="203"/>
      <c r="I60" s="202"/>
    </row>
    <row r="61" spans="2:9" x14ac:dyDescent="0.2">
      <c r="B61" s="202"/>
      <c r="C61" s="202"/>
      <c r="D61" s="202"/>
      <c r="E61" s="202"/>
      <c r="F61" s="202"/>
      <c r="G61" s="202"/>
      <c r="H61" s="202"/>
      <c r="I61" s="202"/>
    </row>
    <row r="62" spans="2:9" x14ac:dyDescent="0.2">
      <c r="B62" s="202"/>
      <c r="C62" s="202"/>
      <c r="D62" s="202"/>
      <c r="E62" s="202"/>
      <c r="F62" s="202"/>
      <c r="G62" s="202"/>
      <c r="H62" s="202"/>
      <c r="I62" s="202"/>
    </row>
    <row r="63" spans="2:9" x14ac:dyDescent="0.2">
      <c r="B63" s="202"/>
      <c r="C63" s="202"/>
      <c r="D63" s="202"/>
      <c r="E63" s="202"/>
      <c r="F63" s="202"/>
      <c r="G63" s="202"/>
      <c r="H63" s="202"/>
      <c r="I63" s="202"/>
    </row>
    <row r="64" spans="2:9" x14ac:dyDescent="0.2">
      <c r="B64" s="202"/>
      <c r="C64" s="202"/>
      <c r="D64" s="202"/>
      <c r="E64" s="202"/>
      <c r="F64" s="202"/>
      <c r="G64" s="202"/>
      <c r="H64" s="202"/>
      <c r="I64" s="202"/>
    </row>
    <row r="65" spans="2:9" x14ac:dyDescent="0.2">
      <c r="B65" s="202"/>
      <c r="C65" s="202"/>
      <c r="D65" s="202"/>
      <c r="E65" s="202"/>
      <c r="F65" s="202"/>
      <c r="G65" s="202"/>
      <c r="H65" s="202"/>
      <c r="I65" s="202"/>
    </row>
    <row r="66" spans="2:9" x14ac:dyDescent="0.2">
      <c r="B66" s="202"/>
      <c r="C66" s="202"/>
      <c r="D66" s="202"/>
      <c r="E66" s="202"/>
      <c r="F66" s="202"/>
      <c r="G66" s="202"/>
      <c r="H66" s="202"/>
      <c r="I66" s="202"/>
    </row>
    <row r="67" spans="2:9" x14ac:dyDescent="0.2">
      <c r="B67" s="202"/>
      <c r="C67" s="202"/>
      <c r="D67" s="202"/>
      <c r="E67" s="202"/>
      <c r="F67" s="202"/>
      <c r="G67" s="202"/>
      <c r="H67" s="202"/>
      <c r="I67" s="202"/>
    </row>
    <row r="68" spans="2:9" x14ac:dyDescent="0.2">
      <c r="B68" s="202"/>
      <c r="C68" s="202"/>
      <c r="D68" s="202"/>
      <c r="E68" s="202"/>
      <c r="F68" s="202"/>
      <c r="G68" s="202"/>
      <c r="H68" s="202"/>
      <c r="I68" s="202"/>
    </row>
    <row r="69" spans="2:9" x14ac:dyDescent="0.2">
      <c r="B69" s="202"/>
      <c r="C69" s="202"/>
      <c r="D69" s="202"/>
      <c r="E69" s="202"/>
      <c r="F69" s="202"/>
      <c r="G69" s="202"/>
      <c r="H69" s="202"/>
      <c r="I69" s="202"/>
    </row>
    <row r="70" spans="2:9" x14ac:dyDescent="0.2">
      <c r="B70" s="202"/>
      <c r="C70" s="202"/>
      <c r="D70" s="202"/>
      <c r="E70" s="202"/>
      <c r="F70" s="202"/>
      <c r="G70" s="202"/>
      <c r="H70" s="202"/>
      <c r="I70" s="202"/>
    </row>
    <row r="71" spans="2:9" x14ac:dyDescent="0.2">
      <c r="B71" s="202"/>
      <c r="C71" s="202"/>
      <c r="D71" s="202"/>
      <c r="E71" s="202"/>
      <c r="F71" s="202"/>
      <c r="G71" s="202"/>
      <c r="H71" s="202"/>
      <c r="I71" s="202"/>
    </row>
    <row r="72" spans="2:9" x14ac:dyDescent="0.2">
      <c r="B72" s="202"/>
      <c r="C72" s="202"/>
      <c r="D72" s="202"/>
      <c r="E72" s="202"/>
      <c r="F72" s="202"/>
      <c r="G72" s="202"/>
      <c r="H72" s="202"/>
      <c r="I72" s="202"/>
    </row>
    <row r="73" spans="2:9" x14ac:dyDescent="0.2">
      <c r="B73" s="202"/>
      <c r="C73" s="202"/>
      <c r="D73" s="202"/>
      <c r="E73" s="202"/>
      <c r="F73" s="202"/>
      <c r="G73" s="202"/>
      <c r="H73" s="202"/>
      <c r="I73" s="202"/>
    </row>
    <row r="74" spans="2:9" x14ac:dyDescent="0.2">
      <c r="B74" s="202"/>
      <c r="C74" s="202"/>
      <c r="D74" s="202"/>
      <c r="E74" s="202"/>
      <c r="F74" s="202"/>
      <c r="G74" s="202"/>
      <c r="H74" s="202"/>
      <c r="I74" s="202"/>
    </row>
    <row r="75" spans="2:9" x14ac:dyDescent="0.2">
      <c r="B75" s="202"/>
      <c r="C75" s="202"/>
      <c r="D75" s="202"/>
      <c r="E75" s="202"/>
      <c r="F75" s="202"/>
      <c r="G75" s="202"/>
      <c r="H75" s="202"/>
      <c r="I75" s="202"/>
    </row>
    <row r="76" spans="2:9" x14ac:dyDescent="0.2">
      <c r="B76" s="202"/>
      <c r="C76" s="202"/>
      <c r="D76" s="202"/>
      <c r="E76" s="202"/>
      <c r="F76" s="202"/>
      <c r="G76" s="202"/>
      <c r="H76" s="202"/>
      <c r="I76" s="202"/>
    </row>
    <row r="77" spans="2:9" x14ac:dyDescent="0.2">
      <c r="B77" s="202"/>
      <c r="C77" s="202"/>
      <c r="D77" s="202"/>
      <c r="E77" s="202"/>
      <c r="F77" s="202"/>
      <c r="G77" s="202"/>
      <c r="H77" s="202"/>
      <c r="I77" s="202"/>
    </row>
    <row r="78" spans="2:9" x14ac:dyDescent="0.2">
      <c r="B78" s="202"/>
      <c r="C78" s="202"/>
      <c r="D78" s="202"/>
      <c r="E78" s="202"/>
      <c r="F78" s="202"/>
      <c r="G78" s="202"/>
      <c r="H78" s="202"/>
      <c r="I78" s="202"/>
    </row>
    <row r="79" spans="2:9" x14ac:dyDescent="0.2">
      <c r="B79" s="202"/>
      <c r="C79" s="202"/>
      <c r="D79" s="202"/>
      <c r="E79" s="202"/>
      <c r="F79" s="202"/>
      <c r="G79" s="202"/>
      <c r="H79" s="202"/>
      <c r="I79" s="202"/>
    </row>
    <row r="80" spans="2:9" x14ac:dyDescent="0.2">
      <c r="B80" s="202"/>
      <c r="C80" s="202"/>
      <c r="D80" s="202"/>
      <c r="E80" s="202"/>
      <c r="F80" s="202"/>
      <c r="G80" s="202"/>
      <c r="H80" s="202"/>
      <c r="I80" s="202"/>
    </row>
    <row r="81" spans="2:9" x14ac:dyDescent="0.2">
      <c r="B81" s="202"/>
      <c r="C81" s="202"/>
      <c r="D81" s="202"/>
      <c r="E81" s="202"/>
      <c r="F81" s="202"/>
      <c r="G81" s="202"/>
      <c r="H81" s="202"/>
      <c r="I81" s="202"/>
    </row>
    <row r="82" spans="2:9" x14ac:dyDescent="0.2">
      <c r="B82" s="202"/>
      <c r="C82" s="202"/>
      <c r="D82" s="202"/>
      <c r="E82" s="202"/>
      <c r="F82" s="202"/>
      <c r="G82" s="202"/>
      <c r="H82" s="202"/>
      <c r="I82" s="202"/>
    </row>
    <row r="83" spans="2:9" x14ac:dyDescent="0.2">
      <c r="B83" s="202"/>
      <c r="C83" s="202"/>
      <c r="D83" s="202"/>
      <c r="E83" s="202"/>
      <c r="F83" s="202"/>
      <c r="G83" s="202"/>
      <c r="H83" s="202"/>
      <c r="I83" s="202"/>
    </row>
    <row r="84" spans="2:9" x14ac:dyDescent="0.2">
      <c r="B84" s="202"/>
      <c r="C84" s="202"/>
      <c r="D84" s="202"/>
      <c r="E84" s="202"/>
      <c r="F84" s="202"/>
      <c r="G84" s="202"/>
      <c r="H84" s="202"/>
      <c r="I84" s="202"/>
    </row>
    <row r="85" spans="2:9" x14ac:dyDescent="0.2">
      <c r="B85" s="202"/>
      <c r="C85" s="202"/>
      <c r="D85" s="202"/>
      <c r="E85" s="202"/>
      <c r="F85" s="202"/>
      <c r="G85" s="202"/>
      <c r="H85" s="202"/>
      <c r="I85" s="202"/>
    </row>
    <row r="86" spans="2:9" x14ac:dyDescent="0.2">
      <c r="B86" s="202"/>
      <c r="C86" s="202"/>
      <c r="D86" s="202"/>
      <c r="E86" s="202"/>
      <c r="F86" s="202"/>
      <c r="G86" s="202"/>
      <c r="H86" s="202"/>
      <c r="I86" s="202"/>
    </row>
    <row r="87" spans="2:9" x14ac:dyDescent="0.2">
      <c r="B87" s="202"/>
      <c r="C87" s="202"/>
      <c r="D87" s="202"/>
      <c r="E87" s="202"/>
      <c r="F87" s="202"/>
      <c r="G87" s="202"/>
      <c r="H87" s="202"/>
      <c r="I87" s="202"/>
    </row>
    <row r="88" spans="2:9" x14ac:dyDescent="0.2">
      <c r="B88" s="202"/>
      <c r="C88" s="202"/>
      <c r="D88" s="202"/>
      <c r="E88" s="202"/>
      <c r="F88" s="202"/>
      <c r="G88" s="202"/>
      <c r="H88" s="202"/>
      <c r="I88" s="202"/>
    </row>
    <row r="89" spans="2:9" x14ac:dyDescent="0.2">
      <c r="B89" s="202"/>
      <c r="C89" s="202"/>
      <c r="D89" s="202"/>
      <c r="E89" s="202"/>
      <c r="F89" s="202"/>
      <c r="G89" s="202"/>
      <c r="H89" s="202"/>
      <c r="I89" s="202"/>
    </row>
    <row r="90" spans="2:9" x14ac:dyDescent="0.2">
      <c r="B90" s="202"/>
      <c r="C90" s="202"/>
      <c r="D90" s="202"/>
      <c r="E90" s="202"/>
      <c r="F90" s="202"/>
      <c r="G90" s="202"/>
      <c r="H90" s="202"/>
      <c r="I90" s="202"/>
    </row>
    <row r="91" spans="2:9" x14ac:dyDescent="0.2">
      <c r="B91" s="202"/>
      <c r="C91" s="202"/>
      <c r="D91" s="202"/>
      <c r="E91" s="202"/>
      <c r="F91" s="202"/>
      <c r="G91" s="202"/>
      <c r="H91" s="202"/>
      <c r="I91" s="202"/>
    </row>
    <row r="92" spans="2:9" x14ac:dyDescent="0.2">
      <c r="B92" s="202"/>
      <c r="C92" s="202"/>
      <c r="D92" s="202"/>
      <c r="E92" s="202"/>
      <c r="F92" s="202"/>
      <c r="G92" s="202"/>
      <c r="H92" s="202"/>
      <c r="I92" s="202"/>
    </row>
    <row r="93" spans="2:9" x14ac:dyDescent="0.2">
      <c r="B93" s="202"/>
      <c r="C93" s="202"/>
      <c r="D93" s="202"/>
      <c r="E93" s="202"/>
      <c r="F93" s="202"/>
      <c r="G93" s="202"/>
      <c r="H93" s="202"/>
      <c r="I93" s="202"/>
    </row>
    <row r="94" spans="2:9" x14ac:dyDescent="0.2">
      <c r="B94" s="202"/>
      <c r="C94" s="202"/>
      <c r="D94" s="202"/>
      <c r="E94" s="202"/>
      <c r="F94" s="202"/>
      <c r="G94" s="202"/>
      <c r="H94" s="202"/>
      <c r="I94" s="202"/>
    </row>
    <row r="95" spans="2:9" x14ac:dyDescent="0.2">
      <c r="B95" s="202"/>
      <c r="C95" s="202"/>
      <c r="D95" s="202"/>
      <c r="E95" s="202"/>
      <c r="F95" s="202"/>
      <c r="G95" s="202"/>
      <c r="H95" s="202"/>
      <c r="I95" s="202"/>
    </row>
    <row r="96" spans="2:9" x14ac:dyDescent="0.2">
      <c r="B96" s="202"/>
      <c r="C96" s="202"/>
      <c r="D96" s="202"/>
      <c r="E96" s="202"/>
      <c r="F96" s="202"/>
      <c r="G96" s="202"/>
      <c r="H96" s="202"/>
      <c r="I96" s="202"/>
    </row>
    <row r="97" spans="2:9" x14ac:dyDescent="0.2">
      <c r="B97" s="202"/>
      <c r="C97" s="202"/>
      <c r="D97" s="202"/>
      <c r="E97" s="202"/>
      <c r="F97" s="202"/>
      <c r="G97" s="202"/>
      <c r="H97" s="202"/>
      <c r="I97" s="202"/>
    </row>
    <row r="98" spans="2:9" x14ac:dyDescent="0.2">
      <c r="B98" s="202"/>
      <c r="C98" s="202"/>
      <c r="D98" s="202"/>
      <c r="E98" s="202"/>
      <c r="F98" s="202"/>
      <c r="G98" s="202"/>
      <c r="H98" s="202"/>
      <c r="I98" s="202"/>
    </row>
    <row r="99" spans="2:9" x14ac:dyDescent="0.2">
      <c r="B99" s="202"/>
      <c r="C99" s="202"/>
      <c r="D99" s="202"/>
      <c r="E99" s="202"/>
      <c r="F99" s="202"/>
      <c r="G99" s="202"/>
      <c r="H99" s="202"/>
      <c r="I99" s="202"/>
    </row>
    <row r="100" spans="2:9" x14ac:dyDescent="0.2">
      <c r="B100" s="202"/>
      <c r="C100" s="202"/>
      <c r="D100" s="202"/>
      <c r="E100" s="202"/>
      <c r="F100" s="202"/>
      <c r="G100" s="202"/>
      <c r="H100" s="202"/>
      <c r="I100" s="202"/>
    </row>
    <row r="101" spans="2:9" x14ac:dyDescent="0.2">
      <c r="B101" s="202"/>
      <c r="C101" s="202"/>
      <c r="D101" s="202"/>
      <c r="E101" s="202"/>
      <c r="F101" s="202"/>
      <c r="G101" s="202"/>
      <c r="H101" s="202"/>
      <c r="I101" s="202"/>
    </row>
  </sheetData>
  <mergeCells count="7">
    <mergeCell ref="D20:F20"/>
    <mergeCell ref="D21:F22"/>
    <mergeCell ref="B1:F1"/>
    <mergeCell ref="D18:F19"/>
    <mergeCell ref="D15:F15"/>
    <mergeCell ref="D16:F16"/>
    <mergeCell ref="D17:F17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zoomScale="98" zoomScaleNormal="98" workbookViewId="0">
      <selection activeCell="C19" sqref="C19"/>
    </sheetView>
  </sheetViews>
  <sheetFormatPr baseColWidth="10" defaultColWidth="9.140625" defaultRowHeight="12" x14ac:dyDescent="0.2"/>
  <cols>
    <col min="1" max="1" width="28" style="188" customWidth="1"/>
    <col min="2" max="2" width="13.42578125" style="188" customWidth="1"/>
    <col min="3" max="3" width="7.5703125" style="188" customWidth="1"/>
    <col min="4" max="4" width="9.85546875" style="188" customWidth="1"/>
    <col min="5" max="5" width="7.28515625" style="188" customWidth="1"/>
    <col min="6" max="6" width="7.140625" style="188" customWidth="1"/>
    <col min="7" max="7" width="14.28515625" style="188" customWidth="1"/>
    <col min="8" max="16384" width="9.140625" style="188"/>
  </cols>
  <sheetData>
    <row r="1" spans="1:8" ht="51" customHeight="1" x14ac:dyDescent="0.2">
      <c r="A1" s="256"/>
      <c r="B1" s="256"/>
      <c r="C1" s="257" t="s">
        <v>185</v>
      </c>
      <c r="D1" s="257" t="s">
        <v>204</v>
      </c>
      <c r="E1" s="257" t="s">
        <v>186</v>
      </c>
      <c r="F1" s="257" t="s">
        <v>188</v>
      </c>
      <c r="G1" s="256"/>
      <c r="H1" s="253"/>
    </row>
    <row r="2" spans="1:8" ht="24" x14ac:dyDescent="0.2">
      <c r="A2" s="187" t="s">
        <v>173</v>
      </c>
    </row>
    <row r="3" spans="1:8" ht="12" customHeight="1" x14ac:dyDescent="0.2">
      <c r="B3" s="193" t="s">
        <v>148</v>
      </c>
      <c r="C3" s="188">
        <v>14.7</v>
      </c>
      <c r="D3" s="188">
        <v>16</v>
      </c>
      <c r="E3" s="188">
        <v>8</v>
      </c>
      <c r="F3" s="188">
        <v>8</v>
      </c>
    </row>
    <row r="4" spans="1:8" ht="12" customHeight="1" x14ac:dyDescent="0.2">
      <c r="B4" s="194" t="s">
        <v>149</v>
      </c>
      <c r="C4" s="188">
        <v>24</v>
      </c>
      <c r="E4" s="188">
        <v>24</v>
      </c>
      <c r="F4" s="188">
        <v>0</v>
      </c>
    </row>
    <row r="5" spans="1:8" ht="12" customHeight="1" x14ac:dyDescent="0.2">
      <c r="B5" s="194" t="s">
        <v>150</v>
      </c>
      <c r="C5" s="188">
        <v>1</v>
      </c>
      <c r="E5" s="188">
        <v>1</v>
      </c>
      <c r="F5" s="188">
        <v>0</v>
      </c>
    </row>
    <row r="6" spans="1:8" ht="12" customHeight="1" x14ac:dyDescent="0.2">
      <c r="B6" s="194" t="s">
        <v>153</v>
      </c>
      <c r="C6" s="188">
        <v>7</v>
      </c>
      <c r="E6" s="188">
        <v>1</v>
      </c>
      <c r="F6" s="188">
        <v>6</v>
      </c>
    </row>
    <row r="7" spans="1:8" ht="12" customHeight="1" x14ac:dyDescent="0.2">
      <c r="B7" s="194" t="s">
        <v>151</v>
      </c>
      <c r="C7" s="188">
        <v>42.7</v>
      </c>
      <c r="D7" s="188">
        <v>49</v>
      </c>
      <c r="E7" s="188">
        <v>43</v>
      </c>
      <c r="F7" s="199">
        <v>6</v>
      </c>
      <c r="G7" s="274" t="s">
        <v>187</v>
      </c>
    </row>
    <row r="8" spans="1:8" ht="12" customHeight="1" x14ac:dyDescent="0.2">
      <c r="B8" s="194" t="s">
        <v>152</v>
      </c>
      <c r="C8" s="188">
        <v>37.6</v>
      </c>
      <c r="F8" s="200">
        <v>35</v>
      </c>
      <c r="G8" s="275"/>
    </row>
    <row r="9" spans="1:8" ht="12" customHeight="1" x14ac:dyDescent="0.2">
      <c r="A9" s="187" t="s">
        <v>178</v>
      </c>
    </row>
    <row r="10" spans="1:8" ht="12" customHeight="1" x14ac:dyDescent="0.2">
      <c r="A10" s="192" t="s">
        <v>171</v>
      </c>
      <c r="B10" s="188" t="s">
        <v>172</v>
      </c>
      <c r="C10" s="188">
        <v>2</v>
      </c>
      <c r="D10" s="188">
        <v>2</v>
      </c>
      <c r="E10" s="188">
        <v>2</v>
      </c>
      <c r="F10" s="188">
        <v>0</v>
      </c>
    </row>
    <row r="11" spans="1:8" ht="12" customHeight="1" x14ac:dyDescent="0.2">
      <c r="A11" s="192" t="s">
        <v>171</v>
      </c>
      <c r="B11" s="188" t="s">
        <v>184</v>
      </c>
      <c r="C11" s="188">
        <v>2</v>
      </c>
      <c r="D11" s="188">
        <v>2</v>
      </c>
      <c r="E11" s="188">
        <v>2</v>
      </c>
      <c r="F11" s="188">
        <v>0</v>
      </c>
    </row>
    <row r="12" spans="1:8" ht="12" customHeight="1" x14ac:dyDescent="0.2">
      <c r="A12" s="192" t="s">
        <v>171</v>
      </c>
      <c r="B12" s="188" t="s">
        <v>174</v>
      </c>
      <c r="C12" s="188">
        <v>4</v>
      </c>
      <c r="D12" s="188">
        <v>4</v>
      </c>
      <c r="E12" s="188">
        <v>4</v>
      </c>
      <c r="F12" s="188">
        <v>0</v>
      </c>
    </row>
    <row r="13" spans="1:8" ht="12" customHeight="1" x14ac:dyDescent="0.2">
      <c r="A13" s="192" t="s">
        <v>171</v>
      </c>
      <c r="B13" s="188" t="s">
        <v>183</v>
      </c>
      <c r="C13" s="188">
        <v>4</v>
      </c>
      <c r="D13" s="188">
        <v>4</v>
      </c>
      <c r="E13" s="188">
        <v>4</v>
      </c>
      <c r="F13" s="188">
        <v>0</v>
      </c>
    </row>
    <row r="14" spans="1:8" ht="12" customHeight="1" x14ac:dyDescent="0.2">
      <c r="A14" s="192" t="s">
        <v>171</v>
      </c>
      <c r="B14" s="188" t="s">
        <v>175</v>
      </c>
      <c r="C14" s="188">
        <v>2</v>
      </c>
      <c r="D14" s="188">
        <v>2</v>
      </c>
      <c r="E14" s="188">
        <v>2</v>
      </c>
      <c r="F14" s="188">
        <v>0</v>
      </c>
    </row>
    <row r="15" spans="1:8" ht="12" customHeight="1" x14ac:dyDescent="0.2">
      <c r="A15" s="192" t="s">
        <v>171</v>
      </c>
      <c r="B15" s="188" t="s">
        <v>182</v>
      </c>
      <c r="C15" s="188">
        <v>4</v>
      </c>
      <c r="D15" s="188">
        <v>4</v>
      </c>
      <c r="E15" s="188">
        <v>4</v>
      </c>
      <c r="F15" s="188">
        <v>0</v>
      </c>
    </row>
    <row r="16" spans="1:8" ht="12" customHeight="1" x14ac:dyDescent="0.2">
      <c r="A16" s="192" t="s">
        <v>171</v>
      </c>
      <c r="B16" s="188" t="s">
        <v>176</v>
      </c>
      <c r="C16" s="188">
        <v>3</v>
      </c>
      <c r="D16" s="188">
        <v>3</v>
      </c>
      <c r="E16" s="188">
        <v>0</v>
      </c>
      <c r="F16" s="188">
        <v>3</v>
      </c>
    </row>
    <row r="17" spans="1:6" ht="12" customHeight="1" x14ac:dyDescent="0.2">
      <c r="A17" s="192" t="s">
        <v>171</v>
      </c>
      <c r="B17" s="188" t="s">
        <v>177</v>
      </c>
      <c r="C17" s="188">
        <v>3</v>
      </c>
      <c r="D17" s="188">
        <v>3</v>
      </c>
      <c r="E17" s="188">
        <v>0</v>
      </c>
      <c r="F17" s="188">
        <v>3</v>
      </c>
    </row>
    <row r="18" spans="1:6" ht="12" customHeight="1" x14ac:dyDescent="0.2">
      <c r="A18" s="191"/>
    </row>
    <row r="19" spans="1:6" ht="12" customHeight="1" x14ac:dyDescent="0.2">
      <c r="A19" s="191"/>
    </row>
    <row r="20" spans="1:6" ht="12" customHeight="1" x14ac:dyDescent="0.2">
      <c r="A20" s="191"/>
    </row>
    <row r="21" spans="1:6" ht="12" customHeight="1" x14ac:dyDescent="0.2">
      <c r="A21" s="191"/>
    </row>
    <row r="22" spans="1:6" ht="12" customHeight="1" x14ac:dyDescent="0.2">
      <c r="A22" s="191"/>
    </row>
    <row r="23" spans="1:6" ht="12" customHeight="1" x14ac:dyDescent="0.2">
      <c r="A23" s="191"/>
    </row>
    <row r="24" spans="1:6" ht="12" customHeight="1" x14ac:dyDescent="0.2"/>
    <row r="25" spans="1:6" ht="12" customHeight="1" x14ac:dyDescent="0.2">
      <c r="A25" s="191"/>
    </row>
    <row r="26" spans="1:6" ht="12" customHeight="1" x14ac:dyDescent="0.2">
      <c r="A26" s="191"/>
    </row>
    <row r="27" spans="1:6" ht="12" customHeight="1" x14ac:dyDescent="0.2">
      <c r="A27" s="191"/>
    </row>
    <row r="28" spans="1:6" ht="12" customHeight="1" x14ac:dyDescent="0.2">
      <c r="A28" s="191"/>
    </row>
    <row r="29" spans="1:6" ht="12" customHeight="1" x14ac:dyDescent="0.2">
      <c r="A29" s="191"/>
    </row>
    <row r="30" spans="1:6" ht="12" customHeight="1" x14ac:dyDescent="0.2"/>
    <row r="31" spans="1:6" ht="12" customHeight="1" x14ac:dyDescent="0.2"/>
    <row r="32" spans="1:6" ht="12" customHeight="1" x14ac:dyDescent="0.2"/>
    <row r="33" spans="1:9" ht="12" customHeight="1" x14ac:dyDescent="0.2">
      <c r="A33" s="201"/>
    </row>
    <row r="34" spans="1:9" ht="12" customHeight="1" x14ac:dyDescent="0.2">
      <c r="A34" s="192"/>
    </row>
    <row r="35" spans="1:9" ht="12" customHeight="1" x14ac:dyDescent="0.2">
      <c r="A35" s="192"/>
    </row>
    <row r="36" spans="1:9" ht="12" customHeight="1" x14ac:dyDescent="0.2">
      <c r="A36" s="192"/>
    </row>
    <row r="37" spans="1:9" ht="12" customHeight="1" x14ac:dyDescent="0.2">
      <c r="A37" s="191"/>
    </row>
    <row r="38" spans="1:9" ht="12" customHeight="1" x14ac:dyDescent="0.2">
      <c r="A38" s="191"/>
    </row>
    <row r="39" spans="1:9" ht="12" customHeight="1" x14ac:dyDescent="0.2">
      <c r="A39" s="192"/>
      <c r="C39" s="190"/>
    </row>
    <row r="40" spans="1:9" ht="12" customHeight="1" x14ac:dyDescent="0.2">
      <c r="A40" s="192"/>
    </row>
    <row r="41" spans="1:9" ht="12" customHeight="1" x14ac:dyDescent="0.2">
      <c r="A41" s="189"/>
    </row>
    <row r="42" spans="1:9" x14ac:dyDescent="0.2">
      <c r="A42" s="189"/>
    </row>
    <row r="43" spans="1:9" x14ac:dyDescent="0.2">
      <c r="A43" s="189"/>
    </row>
    <row r="45" spans="1:9" x14ac:dyDescent="0.2">
      <c r="G45" s="195"/>
      <c r="H45" s="195"/>
      <c r="I45" s="195"/>
    </row>
    <row r="51" spans="1:1" x14ac:dyDescent="0.2">
      <c r="A51" s="189"/>
    </row>
    <row r="52" spans="1:1" x14ac:dyDescent="0.2">
      <c r="A52" s="189"/>
    </row>
    <row r="53" spans="1:1" x14ac:dyDescent="0.2">
      <c r="A53" s="189"/>
    </row>
  </sheetData>
  <mergeCells count="1">
    <mergeCell ref="G7:G8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01 Δpv turbulent glatt 1</vt:lpstr>
      <vt:lpstr>02 Δpv turbulent glatt 2</vt:lpstr>
      <vt:lpstr>03 Δpv Paech</vt:lpstr>
      <vt:lpstr>04 Zeta-Werte</vt:lpstr>
      <vt:lpstr>05 Δpv Wasser</vt:lpstr>
      <vt:lpstr>06 Δpv Wasser komplett</vt:lpstr>
      <vt:lpstr>07 Massen Innenwand</vt:lpstr>
      <vt:lpstr>08 Rohrleitungen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2014-08-20T07:56:45Z</dcterms:modified>
</cp:coreProperties>
</file>